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activeTab="0"/>
  </bookViews>
  <sheets>
    <sheet name="дод 1 04.09" sheetId="1" r:id="rId1"/>
  </sheets>
  <definedNames>
    <definedName name="_xlfn.AGGREGATE" hidden="1">#NAME?</definedName>
    <definedName name="_xlnm.Print_Titles" localSheetId="0">'дод 1 04.09'!$A:$E,'дод 1 04.09'!$6:$7</definedName>
    <definedName name="_xlnm.Print_Area" localSheetId="0">'дод 1 04.09'!$A$1:$F$87</definedName>
  </definedNames>
  <calcPr fullCalcOnLoad="1"/>
</workbook>
</file>

<file path=xl/sharedStrings.xml><?xml version="1.0" encoding="utf-8"?>
<sst xmlns="http://schemas.openxmlformats.org/spreadsheetml/2006/main" count="106" uniqueCount="105">
  <si>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</si>
  <si>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</si>
  <si>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</si>
  <si>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</si>
  <si>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</si>
  <si>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</si>
  <si>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</si>
  <si>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Адміністративні збори та платежі, доходи від некомерційної господарської діяльності</t>
  </si>
  <si>
    <t>Інші неподаткові надходження</t>
  </si>
  <si>
    <t>Загальний фонд</t>
  </si>
  <si>
    <t>Спеціальний фонд</t>
  </si>
  <si>
    <t>Всього</t>
  </si>
  <si>
    <t>в т.ч. бюджет розвитку</t>
  </si>
  <si>
    <t>Власні надходження бюджетних установ</t>
  </si>
  <si>
    <t>Від органів державного управління</t>
  </si>
  <si>
    <t xml:space="preserve">Дотації </t>
  </si>
  <si>
    <t>Субвенції</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</si>
  <si>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</si>
  <si>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</si>
  <si>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</si>
  <si>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</si>
  <si>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</si>
  <si>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</si>
  <si>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прибуток підприємств та фінансових установ комунальної власності</t>
  </si>
  <si>
    <t>Податок на прибуток підприємств, створених за участю іноземних інвесторів</t>
  </si>
  <si>
    <t>Податок на прибуток іноземних юридичних осіб</t>
  </si>
  <si>
    <t>Податок на прибуток організацій і підприємств споживчої кооперації, кооперативів та громадських об'єднань</t>
  </si>
  <si>
    <t>Податок на прибуток приватних підприємств</t>
  </si>
  <si>
    <t>Інші платники податку на прибуток</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</si>
  <si>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t>
  </si>
  <si>
    <t>13010000 </t>
  </si>
  <si>
    <t>13010100 </t>
  </si>
  <si>
    <t>13020000 </t>
  </si>
  <si>
    <t>13020100 </t>
  </si>
  <si>
    <t>13020300 </t>
  </si>
  <si>
    <t>13020400 </t>
  </si>
  <si>
    <t>13030100 </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</si>
  <si>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</si>
  <si>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</si>
  <si>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</si>
  <si>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</si>
  <si>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22010000 </t>
  </si>
  <si>
    <t>Плата за надання адміністративних послуг</t>
  </si>
  <si>
    <t>22010500 </t>
  </si>
  <si>
    <t>Плата за ліцензії на виробництво спирту етилового, коньячного і плодового, алкогольних напоїв та тютюнових виробів </t>
  </si>
  <si>
    <t>22010700 </t>
  </si>
  <si>
    <t>Плата за ліцензії на право експорту, імпорту алкогольними напоями та тютюновими виробами</t>
  </si>
  <si>
    <t>22011000 </t>
  </si>
  <si>
    <t>Плата за ліцензії на право оптової торгівлі алкогольними напоями та тютюновими виробами </t>
  </si>
  <si>
    <t>22011100 </t>
  </si>
  <si>
    <t>Плата за ліцензії на право роздрібної торгівлі алкогольними напоями та тютюновими виробами </t>
  </si>
  <si>
    <t>22011800 </t>
  </si>
  <si>
    <t>Плата за ліцензії та сертифікати, що сплачується ліцензіатами за місцем здійснення діяльності</t>
  </si>
  <si>
    <t>Інші надходження</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</si>
  <si>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</si>
  <si>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</si>
  <si>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</si>
  <si>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 </t>
  </si>
  <si>
    <t>Надходження бюджетних установ від реалізації в установленому порядку майна (крім нерухомого майна)</t>
  </si>
  <si>
    <t>Благодійні внески, гранти та дарунки</t>
  </si>
  <si>
    <t xml:space="preserve">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t>
  </si>
  <si>
    <t>грн.</t>
  </si>
  <si>
    <t>13030000 </t>
  </si>
  <si>
    <t xml:space="preserve">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</si>
  <si>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t>
  </si>
  <si>
    <t>Всього доходів загального та спеціального фондів</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</si>
  <si>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</si>
  <si>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</si>
  <si>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 </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</si>
  <si>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</si>
  <si>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</si>
  <si>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</si>
  <si>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в частині деревини, заготовленої в порядку рубок головного користування</t>
  </si>
  <si>
    <t>Рентна плата за спеціальне використання води</t>
  </si>
  <si>
    <t>Рентна плата за спеціальне використання води (крім рентної плати за спеціальне використання води водних об'єктів місцевого значення)</t>
  </si>
  <si>
    <t>Рентна плата за спеціальне використання води для потреб гідроенергетики</t>
  </si>
  <si>
    <t>Надходження рентної  плати за спеціальне використання води від підприємств житлово-комунального господарства</t>
  </si>
  <si>
    <t>Рентна плата за користування надрами</t>
  </si>
  <si>
    <t>Рентна плата за користування надрами для видобування корисних копалин загальнодержавного значення</t>
  </si>
  <si>
    <t>Освітня субвенція з державного бюджету місцевим бюджетам</t>
  </si>
  <si>
    <t>Медична субвенція з державного бюджету місцевим бюджетам</t>
  </si>
  <si>
    <t>Податок та збір на доходи фізичних осіб</t>
  </si>
  <si>
    <t>Доходи обласного бюджету на 2017 рік</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</si>
  <si>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</si>
  <si>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</si>
  <si>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</si>
  <si>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</si>
  <si>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відшкодування вартості лікарських засобів для лікування окремих захворювань</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</si>
  <si>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</si>
  <si>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r>
      <t>від</t>
    </r>
    <r>
      <rPr>
        <u val="single"/>
        <sz val="14"/>
        <rFont val="Times New Roman"/>
        <family val="1"/>
      </rPr>
      <t xml:space="preserve">                                   </t>
    </r>
    <r>
      <rPr>
        <sz val="14"/>
        <rFont val="Times New Roman"/>
        <family val="0"/>
      </rPr>
      <t>№_____</t>
    </r>
  </si>
  <si>
    <r>
      <t>Інші джерела власних надходжень бюджетних установ</t>
    </r>
    <r>
      <rPr>
        <sz val="11"/>
        <color indexed="8"/>
        <rFont val="Times New Roman"/>
        <family val="0"/>
      </rPr>
      <t> </t>
    </r>
  </si>
  <si>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</si>
  <si>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</si>
  <si>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Додаток 1
до рішення обласної ради
"Про внесення змін до обласного бюджету на 2017 рік"</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</si>
  <si>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</si>
  <si>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проведення виборів депутатів місцевих рад та сільських, селищних, міських голів</t>
  </si>
  <si>
    <t>Інші субвенції</t>
  </si>
  <si>
    <t xml:space="preserve">41035100
</t>
  </si>
  <si>
    <t xml:space="preserve">Надходження для фінансового забезпечення реалізації заходів, визначених пунктом 33 розділу VI "Прикінцеві та перехідні положення" Бюджетного кодексу України </t>
  </si>
  <si>
    <t>Кошти, отримані місцевими бюджетами з державного бюджету</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</si>
  <si>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</si>
  <si>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</si>
  <si>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Інші податки та збори</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</si>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</sst>
</file>

<file path=xl/styles.xml><?xml version="1.0" encoding="utf-8"?>
<styleSheet xmlns="http://schemas.openxmlformats.org/spreadsheetml/2006/main">
  <numFmts count="6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000"/>
    <numFmt numFmtId="198" formatCode="0.000"/>
    <numFmt numFmtId="199" formatCode="0.00000"/>
    <numFmt numFmtId="200" formatCode="0.000000"/>
    <numFmt numFmtId="201" formatCode="0.0000000"/>
    <numFmt numFmtId="202" formatCode="0.00000000"/>
    <numFmt numFmtId="203" formatCode="0.000000000"/>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00"/>
    <numFmt numFmtId="209" formatCode="#,##0.00000"/>
    <numFmt numFmtId="210" formatCode="#,##0.0000000"/>
    <numFmt numFmtId="211" formatCode="#,##0.00000000"/>
    <numFmt numFmtId="212" formatCode="#,##0.000000000"/>
    <numFmt numFmtId="213" formatCode="#,##0.0000000000"/>
    <numFmt numFmtId="214" formatCode="#,##0.00000000000"/>
    <numFmt numFmtId="215" formatCode="#,##0.000000000000"/>
    <numFmt numFmtId="216" formatCode="#,##0.0000000000000"/>
    <numFmt numFmtId="217" formatCode="#,##0.00000000000000"/>
  </numFmts>
  <fonts count="42">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0"/>
      <color indexed="8"/>
      <name val="MS Sans Serif"/>
      <family val="0"/>
    </font>
    <font>
      <sz val="14"/>
      <name val="Times New Roman"/>
      <family val="0"/>
    </font>
    <font>
      <b/>
      <i/>
      <sz val="14"/>
      <name val="Times New Roman"/>
      <family val="0"/>
    </font>
    <font>
      <u val="single"/>
      <sz val="14"/>
      <name val="Times New Roman"/>
      <family val="1"/>
    </font>
    <font>
      <b/>
      <sz val="11"/>
      <name val="Times New Roman"/>
      <family val="0"/>
    </font>
    <font>
      <sz val="11"/>
      <name val="Times New Roman"/>
      <family val="0"/>
    </font>
    <font>
      <b/>
      <sz val="11"/>
      <color indexed="8"/>
      <name val="Times New Roman"/>
      <family val="0"/>
    </font>
    <font>
      <sz val="11"/>
      <color indexed="8"/>
      <name val="Times New Roman"/>
      <family val="0"/>
    </font>
    <font>
      <b/>
      <i/>
      <sz val="11"/>
      <color indexed="8"/>
      <name val="Times New Roman"/>
      <family val="0"/>
    </font>
    <font>
      <b/>
      <i/>
      <sz val="11"/>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124">
    <xf numFmtId="0" fontId="2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6"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0" fillId="26" borderId="1" applyNumberFormat="0" applyAlignment="0" applyProtection="0"/>
    <xf numFmtId="0" fontId="32" fillId="0" borderId="0">
      <alignment/>
      <protection/>
    </xf>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1"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92">
    <xf numFmtId="0" fontId="0" fillId="0" borderId="0" xfId="0"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33" fillId="0" borderId="0" xfId="0" applyNumberFormat="1" applyFont="1" applyFill="1" applyAlignment="1" applyProtection="1">
      <alignment vertical="center" wrapText="1"/>
      <protection/>
    </xf>
    <xf numFmtId="0" fontId="33" fillId="0" borderId="0" xfId="0" applyFont="1" applyFill="1" applyAlignment="1">
      <alignment vertical="center" wrapText="1"/>
    </xf>
    <xf numFmtId="0" fontId="33" fillId="0" borderId="0" xfId="0" applyNumberFormat="1" applyFont="1" applyFill="1" applyAlignment="1" applyProtection="1">
      <alignment wrapText="1"/>
      <protection/>
    </xf>
    <xf numFmtId="0" fontId="33" fillId="0" borderId="0" xfId="0" applyFont="1" applyFill="1" applyAlignment="1">
      <alignment wrapText="1"/>
    </xf>
    <xf numFmtId="0" fontId="5" fillId="0" borderId="0" xfId="0" applyNumberFormat="1" applyFont="1" applyFill="1" applyAlignment="1" applyProtection="1">
      <alignment wrapText="1"/>
      <protection/>
    </xf>
    <xf numFmtId="0" fontId="5" fillId="0" borderId="0" xfId="0" applyFont="1" applyFill="1" applyAlignment="1">
      <alignment wrapText="1"/>
    </xf>
    <xf numFmtId="0" fontId="34" fillId="0" borderId="0" xfId="0" applyNumberFormat="1" applyFont="1" applyFill="1" applyAlignment="1" applyProtection="1">
      <alignment wrapText="1"/>
      <protection/>
    </xf>
    <xf numFmtId="0" fontId="34" fillId="0" borderId="0" xfId="0" applyFont="1" applyFill="1" applyAlignment="1">
      <alignment wrapText="1"/>
    </xf>
    <xf numFmtId="0" fontId="33" fillId="0" borderId="0" xfId="0" applyNumberFormat="1" applyFont="1" applyFill="1" applyAlignment="1" applyProtection="1">
      <alignment horizontal="center"/>
      <protection/>
    </xf>
    <xf numFmtId="0" fontId="37" fillId="0" borderId="0" xfId="0" applyNumberFormat="1" applyFont="1" applyFill="1" applyAlignment="1" applyProtection="1">
      <alignment horizontal="center"/>
      <protection/>
    </xf>
    <xf numFmtId="0" fontId="37" fillId="0" borderId="12" xfId="0" applyNumberFormat="1" applyFont="1" applyFill="1" applyBorder="1" applyAlignment="1" applyProtection="1">
      <alignment vertical="center"/>
      <protection/>
    </xf>
    <xf numFmtId="0" fontId="37" fillId="0" borderId="12" xfId="0" applyNumberFormat="1" applyFont="1" applyFill="1" applyBorder="1" applyAlignment="1" applyProtection="1">
      <alignment horizontal="center" vertical="center"/>
      <protection/>
    </xf>
    <xf numFmtId="0" fontId="37" fillId="0" borderId="12" xfId="0" applyNumberFormat="1" applyFont="1" applyFill="1" applyBorder="1" applyAlignment="1" applyProtection="1">
      <alignment horizontal="right" vertical="center"/>
      <protection/>
    </xf>
    <xf numFmtId="0" fontId="36" fillId="0" borderId="13" xfId="0" applyNumberFormat="1" applyFont="1" applyFill="1" applyBorder="1" applyAlignment="1" applyProtection="1">
      <alignment horizontal="center" vertical="center" wrapText="1"/>
      <protection/>
    </xf>
    <xf numFmtId="0" fontId="36" fillId="0" borderId="13" xfId="0" applyNumberFormat="1" applyFont="1" applyFill="1" applyBorder="1" applyAlignment="1" applyProtection="1">
      <alignment horizontal="left" vertical="center" wrapText="1"/>
      <protection/>
    </xf>
    <xf numFmtId="0"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vertical="center" wrapText="1"/>
      <protection/>
    </xf>
    <xf numFmtId="0" fontId="36" fillId="0" borderId="13" xfId="0" applyFont="1" applyBorder="1" applyAlignment="1">
      <alignment horizontal="center" vertical="center" wrapText="1"/>
    </xf>
    <xf numFmtId="0" fontId="39" fillId="0" borderId="13" xfId="0" applyFont="1" applyFill="1" applyBorder="1" applyAlignment="1">
      <alignment horizontal="center" vertical="center" wrapText="1"/>
    </xf>
    <xf numFmtId="0" fontId="39" fillId="0" borderId="13" xfId="0" applyNumberFormat="1" applyFont="1" applyFill="1" applyBorder="1" applyAlignment="1" applyProtection="1">
      <alignment vertical="center" wrapText="1"/>
      <protection/>
    </xf>
    <xf numFmtId="0" fontId="39" fillId="0" borderId="13" xfId="0" applyNumberFormat="1" applyFont="1" applyFill="1" applyBorder="1" applyAlignment="1" applyProtection="1">
      <alignment horizontal="center" vertical="center" wrapText="1"/>
      <protection/>
    </xf>
    <xf numFmtId="0" fontId="39" fillId="0" borderId="13" xfId="0" applyNumberFormat="1" applyFont="1" applyFill="1" applyBorder="1" applyAlignment="1" applyProtection="1">
      <alignment horizontal="justify" vertical="center" wrapText="1"/>
      <protection/>
    </xf>
    <xf numFmtId="0" fontId="36" fillId="0" borderId="13" xfId="0" applyNumberFormat="1" applyFont="1" applyFill="1" applyBorder="1" applyAlignment="1" applyProtection="1">
      <alignment vertical="center" wrapText="1"/>
      <protection/>
    </xf>
    <xf numFmtId="0" fontId="39" fillId="0" borderId="13" xfId="0" applyFont="1" applyBorder="1" applyAlignment="1">
      <alignment horizontal="center" vertical="center" wrapText="1"/>
    </xf>
    <xf numFmtId="0" fontId="39" fillId="0" borderId="13" xfId="0" applyFont="1" applyBorder="1" applyAlignment="1">
      <alignment vertical="center" wrapText="1"/>
    </xf>
    <xf numFmtId="0" fontId="39" fillId="0" borderId="13" xfId="104" applyFont="1" applyBorder="1" applyAlignment="1">
      <alignment horizontal="center" vertical="center" wrapText="1"/>
      <protection/>
    </xf>
    <xf numFmtId="0" fontId="39" fillId="0" borderId="13" xfId="104" applyFont="1" applyBorder="1" applyAlignment="1">
      <alignment vertical="center" wrapText="1"/>
      <protection/>
    </xf>
    <xf numFmtId="0" fontId="39" fillId="0" borderId="13" xfId="104" applyFont="1" applyFill="1" applyBorder="1" applyAlignment="1">
      <alignment horizontal="center" vertical="center" wrapText="1"/>
      <protection/>
    </xf>
    <xf numFmtId="0" fontId="37" fillId="0" borderId="13" xfId="0" applyFont="1" applyBorder="1" applyAlignment="1">
      <alignment horizontal="center" vertical="center" wrapText="1"/>
    </xf>
    <xf numFmtId="0" fontId="38" fillId="0" borderId="13" xfId="0" applyFont="1" applyBorder="1" applyAlignment="1">
      <alignment vertical="center" wrapText="1"/>
    </xf>
    <xf numFmtId="0" fontId="37" fillId="0" borderId="13" xfId="0" applyFont="1" applyBorder="1" applyAlignment="1">
      <alignment vertical="center" wrapText="1"/>
    </xf>
    <xf numFmtId="0" fontId="37" fillId="0" borderId="13" xfId="0" applyFont="1" applyFill="1" applyBorder="1" applyAlignment="1">
      <alignment horizontal="center" vertical="center" wrapText="1"/>
    </xf>
    <xf numFmtId="0" fontId="37" fillId="0" borderId="13" xfId="0" applyFont="1" applyFill="1" applyBorder="1" applyAlignment="1">
      <alignment vertical="center" wrapText="1"/>
    </xf>
    <xf numFmtId="0" fontId="36" fillId="0" borderId="13" xfId="0" applyFont="1" applyBorder="1" applyAlignment="1">
      <alignment vertical="center" wrapText="1"/>
    </xf>
    <xf numFmtId="0" fontId="38" fillId="0" borderId="13" xfId="0" applyFont="1" applyBorder="1" applyAlignment="1">
      <alignment horizontal="center" vertical="center" wrapText="1"/>
    </xf>
    <xf numFmtId="0" fontId="39" fillId="0" borderId="13" xfId="0" applyFont="1" applyFill="1" applyBorder="1" applyAlignment="1">
      <alignment vertical="center" wrapText="1"/>
    </xf>
    <xf numFmtId="0" fontId="38" fillId="0" borderId="13" xfId="0" applyFont="1" applyBorder="1" applyAlignment="1">
      <alignment horizontal="left" vertical="center" wrapText="1"/>
    </xf>
    <xf numFmtId="0" fontId="38" fillId="0" borderId="13" xfId="0" applyFont="1" applyFill="1" applyBorder="1" applyAlignment="1">
      <alignment horizontal="center" vertical="center" wrapText="1"/>
    </xf>
    <xf numFmtId="0" fontId="38" fillId="0" borderId="13" xfId="0" applyFont="1" applyFill="1" applyBorder="1" applyAlignment="1">
      <alignment vertical="center" wrapText="1"/>
    </xf>
    <xf numFmtId="0" fontId="40" fillId="0" borderId="13" xfId="0" applyFont="1" applyBorder="1" applyAlignment="1">
      <alignment horizontal="center" vertical="center" wrapText="1"/>
    </xf>
    <xf numFmtId="0" fontId="40" fillId="0" borderId="13" xfId="0" applyFont="1" applyBorder="1" applyAlignment="1">
      <alignment vertical="center" wrapText="1"/>
    </xf>
    <xf numFmtId="0" fontId="37" fillId="0" borderId="13" xfId="0" applyFont="1" applyFill="1" applyBorder="1" applyAlignment="1">
      <alignment horizontal="justify" vertical="center" wrapText="1"/>
    </xf>
    <xf numFmtId="0" fontId="36" fillId="0" borderId="13" xfId="0" applyFont="1" applyBorder="1" applyAlignment="1">
      <alignment vertical="center" wrapText="1"/>
    </xf>
    <xf numFmtId="0" fontId="37" fillId="0" borderId="13" xfId="0" applyNumberFormat="1" applyFont="1" applyFill="1" applyBorder="1" applyAlignment="1" applyProtection="1">
      <alignment vertical="center" wrapText="1"/>
      <protection/>
    </xf>
    <xf numFmtId="4" fontId="39" fillId="0" borderId="13" xfId="0" applyNumberFormat="1" applyFont="1" applyFill="1" applyBorder="1" applyAlignment="1">
      <alignment horizontal="center" vertical="center" wrapText="1"/>
    </xf>
    <xf numFmtId="0" fontId="37" fillId="0" borderId="13" xfId="0" applyFont="1" applyBorder="1" applyAlignment="1">
      <alignment horizontal="center" vertical="center" wrapText="1"/>
    </xf>
    <xf numFmtId="0" fontId="37" fillId="0" borderId="13" xfId="0" applyFont="1" applyBorder="1" applyAlignment="1">
      <alignment horizontal="justify" vertical="center" wrapText="1"/>
    </xf>
    <xf numFmtId="0" fontId="33" fillId="0" borderId="0" xfId="0" applyNumberFormat="1" applyFont="1" applyFill="1" applyAlignment="1" applyProtection="1">
      <alignment wrapText="1"/>
      <protection/>
    </xf>
    <xf numFmtId="0" fontId="33" fillId="0" borderId="0" xfId="0" applyFont="1" applyFill="1" applyAlignment="1">
      <alignment wrapText="1"/>
    </xf>
    <xf numFmtId="0" fontId="38" fillId="0" borderId="13" xfId="0" applyFont="1" applyBorder="1" applyAlignment="1">
      <alignment horizontal="center" vertical="center" wrapText="1"/>
    </xf>
    <xf numFmtId="4" fontId="33" fillId="0" borderId="0" xfId="0" applyNumberFormat="1" applyFont="1" applyFill="1" applyAlignment="1" applyProtection="1">
      <alignment horizontal="center"/>
      <protection/>
    </xf>
    <xf numFmtId="184" fontId="33" fillId="0" borderId="0" xfId="0" applyNumberFormat="1" applyFont="1" applyFill="1" applyAlignment="1" applyProtection="1">
      <alignment horizontal="center"/>
      <protection/>
    </xf>
    <xf numFmtId="4" fontId="37" fillId="0" borderId="0" xfId="0" applyNumberFormat="1" applyFont="1" applyFill="1" applyAlignment="1" applyProtection="1">
      <alignment horizontal="center"/>
      <protection/>
    </xf>
    <xf numFmtId="4" fontId="37" fillId="0" borderId="13" xfId="0" applyNumberFormat="1" applyFont="1" applyFill="1" applyBorder="1" applyAlignment="1" applyProtection="1">
      <alignment horizontal="center" vertical="center" wrapText="1"/>
      <protection/>
    </xf>
    <xf numFmtId="4" fontId="37" fillId="0" borderId="13" xfId="0" applyNumberFormat="1" applyFont="1" applyBorder="1" applyAlignment="1">
      <alignment horizontal="center" vertical="center" wrapText="1"/>
    </xf>
    <xf numFmtId="0" fontId="36" fillId="0" borderId="13" xfId="0" applyFont="1" applyBorder="1" applyAlignment="1">
      <alignment vertical="center" wrapText="1"/>
    </xf>
    <xf numFmtId="184" fontId="36" fillId="0" borderId="13" xfId="0" applyNumberFormat="1" applyFont="1" applyFill="1" applyBorder="1" applyAlignment="1" applyProtection="1">
      <alignment horizontal="center" vertical="center" wrapText="1"/>
      <protection/>
    </xf>
    <xf numFmtId="3" fontId="38" fillId="0" borderId="13" xfId="0" applyNumberFormat="1" applyFont="1" applyBorder="1" applyAlignment="1">
      <alignment horizontal="center" vertical="center" wrapText="1"/>
    </xf>
    <xf numFmtId="3" fontId="36" fillId="0" borderId="13" xfId="0" applyNumberFormat="1" applyFont="1" applyFill="1" applyBorder="1" applyAlignment="1" applyProtection="1">
      <alignment horizontal="center" vertical="center" wrapText="1"/>
      <protection/>
    </xf>
    <xf numFmtId="3" fontId="37" fillId="0" borderId="13" xfId="0" applyNumberFormat="1" applyFont="1" applyFill="1" applyBorder="1" applyAlignment="1" applyProtection="1">
      <alignment horizontal="center" vertical="center" wrapText="1"/>
      <protection/>
    </xf>
    <xf numFmtId="3" fontId="39" fillId="0" borderId="13" xfId="0" applyNumberFormat="1" applyFont="1" applyBorder="1" applyAlignment="1">
      <alignment horizontal="center" vertical="center" wrapText="1"/>
    </xf>
    <xf numFmtId="3" fontId="37" fillId="0" borderId="13" xfId="0" applyNumberFormat="1" applyFont="1" applyFill="1" applyBorder="1" applyAlignment="1" applyProtection="1">
      <alignment horizontal="center" vertical="center" wrapText="1"/>
      <protection/>
    </xf>
    <xf numFmtId="3" fontId="37" fillId="0" borderId="13" xfId="0" applyNumberFormat="1" applyFont="1" applyBorder="1" applyAlignment="1">
      <alignment horizontal="center" vertical="center" wrapText="1"/>
    </xf>
    <xf numFmtId="3" fontId="39" fillId="0" borderId="13" xfId="0" applyNumberFormat="1" applyFont="1" applyBorder="1" applyAlignment="1">
      <alignment horizontal="center" vertical="center" wrapText="1"/>
    </xf>
    <xf numFmtId="3" fontId="39" fillId="0" borderId="13" xfId="0" applyNumberFormat="1" applyFont="1" applyFill="1" applyBorder="1" applyAlignment="1">
      <alignment horizontal="center" vertical="center" wrapText="1"/>
    </xf>
    <xf numFmtId="189" fontId="39" fillId="0" borderId="13" xfId="0" applyNumberFormat="1" applyFont="1" applyFill="1" applyBorder="1" applyAlignment="1">
      <alignment horizontal="center" vertical="center" wrapText="1"/>
    </xf>
    <xf numFmtId="3" fontId="41" fillId="0" borderId="13" xfId="0" applyNumberFormat="1" applyFont="1" applyFill="1" applyBorder="1" applyAlignment="1" applyProtection="1">
      <alignment horizontal="center" vertical="center" wrapText="1"/>
      <protection/>
    </xf>
    <xf numFmtId="3" fontId="40" fillId="0" borderId="13" xfId="0" applyNumberFormat="1" applyFont="1" applyBorder="1" applyAlignment="1">
      <alignment horizontal="center" vertical="center" wrapText="1"/>
    </xf>
    <xf numFmtId="4" fontId="36" fillId="0" borderId="13" xfId="0" applyNumberFormat="1" applyFont="1" applyFill="1" applyBorder="1" applyAlignment="1" applyProtection="1">
      <alignment horizontal="center" vertical="center" wrapText="1"/>
      <protection/>
    </xf>
    <xf numFmtId="4" fontId="38" fillId="0" borderId="13" xfId="0" applyNumberFormat="1" applyFont="1" applyBorder="1" applyAlignment="1">
      <alignment horizontal="center" vertical="center" wrapText="1"/>
    </xf>
    <xf numFmtId="4" fontId="37" fillId="0" borderId="13" xfId="0" applyNumberFormat="1" applyFont="1" applyFill="1" applyBorder="1" applyAlignment="1" applyProtection="1">
      <alignment horizontal="center" vertical="center" wrapText="1"/>
      <protection/>
    </xf>
    <xf numFmtId="4" fontId="37" fillId="0" borderId="13" xfId="0" applyNumberFormat="1" applyFont="1" applyFill="1" applyBorder="1" applyAlignment="1">
      <alignment horizontal="center" vertical="center" wrapText="1"/>
    </xf>
    <xf numFmtId="4" fontId="37" fillId="0" borderId="13" xfId="0" applyNumberFormat="1" applyFont="1" applyFill="1" applyBorder="1" applyAlignment="1">
      <alignment horizontal="center" vertical="center" wrapText="1"/>
    </xf>
    <xf numFmtId="189" fontId="36" fillId="0" borderId="0" xfId="0" applyNumberFormat="1" applyFont="1" applyFill="1" applyAlignment="1">
      <alignment horizontal="center"/>
    </xf>
    <xf numFmtId="3" fontId="38" fillId="0" borderId="13" xfId="0" applyNumberFormat="1" applyFont="1" applyBorder="1" applyAlignment="1">
      <alignment horizontal="center" vertical="center" wrapText="1"/>
    </xf>
    <xf numFmtId="4" fontId="37" fillId="0" borderId="13" xfId="0" applyNumberFormat="1" applyFont="1" applyBorder="1" applyAlignment="1">
      <alignment horizontal="center" vertical="center" wrapText="1"/>
    </xf>
    <xf numFmtId="4" fontId="39" fillId="0" borderId="13" xfId="0" applyNumberFormat="1" applyFont="1" applyBorder="1" applyAlignment="1">
      <alignment horizontal="center" vertical="center" wrapText="1"/>
    </xf>
    <xf numFmtId="4" fontId="37" fillId="0" borderId="13" xfId="0" applyNumberFormat="1" applyFont="1" applyFill="1" applyBorder="1" applyAlignment="1">
      <alignment horizontal="center" vertical="center" wrapText="1"/>
    </xf>
    <xf numFmtId="0" fontId="36" fillId="0" borderId="13" xfId="0" applyNumberFormat="1" applyFont="1" applyFill="1" applyBorder="1" applyAlignment="1" applyProtection="1">
      <alignment vertical="center" wrapText="1"/>
      <protection/>
    </xf>
    <xf numFmtId="3" fontId="36" fillId="0" borderId="13" xfId="0" applyNumberFormat="1" applyFont="1" applyFill="1" applyBorder="1" applyAlignment="1">
      <alignment horizontal="center" vertical="center" wrapText="1"/>
    </xf>
    <xf numFmtId="4" fontId="36" fillId="0" borderId="13" xfId="0" applyNumberFormat="1" applyFont="1" applyFill="1" applyBorder="1" applyAlignment="1">
      <alignment horizontal="center" vertical="center" wrapText="1"/>
    </xf>
    <xf numFmtId="3" fontId="37" fillId="0" borderId="13" xfId="0" applyNumberFormat="1" applyFont="1" applyFill="1" applyBorder="1" applyAlignment="1">
      <alignment horizontal="center" vertical="center" wrapText="1"/>
    </xf>
    <xf numFmtId="0" fontId="37" fillId="0" borderId="13" xfId="0" applyFont="1" applyBorder="1" applyAlignment="1">
      <alignment horizontal="center" vertical="center"/>
    </xf>
    <xf numFmtId="0" fontId="37" fillId="0" borderId="13" xfId="0" applyNumberFormat="1" applyFont="1" applyFill="1" applyBorder="1" applyAlignment="1" applyProtection="1">
      <alignment horizontal="left" vertical="center" wrapText="1"/>
      <protection/>
    </xf>
    <xf numFmtId="4" fontId="37" fillId="0" borderId="13" xfId="0" applyNumberFormat="1" applyFont="1" applyBorder="1" applyAlignment="1">
      <alignment horizontal="center" vertical="center"/>
    </xf>
    <xf numFmtId="0" fontId="39" fillId="0" borderId="13" xfId="0" applyFont="1" applyBorder="1" applyAlignment="1">
      <alignment horizontal="center" vertical="center" wrapText="1"/>
    </xf>
    <xf numFmtId="0" fontId="33" fillId="0" borderId="0" xfId="0" applyNumberFormat="1" applyFont="1" applyFill="1" applyAlignment="1" applyProtection="1">
      <alignment horizontal="center" vertical="center" wrapText="1"/>
      <protection/>
    </xf>
    <xf numFmtId="0" fontId="36" fillId="0" borderId="0" xfId="0" applyNumberFormat="1" applyFont="1" applyFill="1" applyAlignment="1" applyProtection="1">
      <alignment horizontal="center" vertical="center"/>
      <protection/>
    </xf>
    <xf numFmtId="0" fontId="36" fillId="0" borderId="13" xfId="0" applyNumberFormat="1" applyFont="1" applyFill="1" applyBorder="1" applyAlignment="1" applyProtection="1">
      <alignment horizontal="center" vertical="center" wrapText="1"/>
      <protection/>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12" xfId="104"/>
    <cellStyle name="Обычный 2"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T91"/>
  <sheetViews>
    <sheetView showGridLines="0" showZeros="0" tabSelected="1" view="pageBreakPreview" zoomScale="75" zoomScaleNormal="75" zoomScaleSheetLayoutView="75" zoomScalePageLayoutView="0" workbookViewId="0" topLeftCell="A1">
      <pane xSplit="2" ySplit="7" topLeftCell="C87" activePane="bottomRight" state="frozen"/>
      <selection pane="topLeft" activeCell="A1" sqref="A1:IV16384"/>
      <selection pane="topRight" activeCell="A1" sqref="A1:IV16384"/>
      <selection pane="bottomLeft" activeCell="A1" sqref="A1:IV16384"/>
      <selection pane="bottomRight" activeCell="E87" sqref="E87"/>
    </sheetView>
  </sheetViews>
  <sheetFormatPr defaultColWidth="9.16015625" defaultRowHeight="12.75"/>
  <cols>
    <col min="1" max="1" width="12.66015625" style="11" customWidth="1"/>
    <col min="2" max="2" width="58.16015625" style="1" customWidth="1"/>
    <col min="3" max="3" width="17.33203125" style="11" customWidth="1"/>
    <col min="4" max="4" width="20.5" style="11" customWidth="1"/>
    <col min="5" max="5" width="16.33203125" style="11" customWidth="1"/>
    <col min="6" max="6" width="14.33203125" style="11" customWidth="1"/>
    <col min="7" max="167" width="9.16015625" style="2" customWidth="1"/>
    <col min="168" max="176" width="9.16015625" style="1" customWidth="1"/>
    <col min="177" max="16384" width="9.16015625" style="2" customWidth="1"/>
  </cols>
  <sheetData>
    <row r="1" spans="4:6" ht="15" customHeight="1">
      <c r="D1" s="89" t="s">
        <v>93</v>
      </c>
      <c r="E1" s="89"/>
      <c r="F1" s="89"/>
    </row>
    <row r="2" spans="4:6" ht="54.75" customHeight="1">
      <c r="D2" s="89"/>
      <c r="E2" s="89"/>
      <c r="F2" s="89"/>
    </row>
    <row r="3" spans="4:6" ht="20.25" customHeight="1">
      <c r="D3" s="89" t="s">
        <v>89</v>
      </c>
      <c r="E3" s="89"/>
      <c r="F3" s="89"/>
    </row>
    <row r="4" spans="1:6" ht="21" customHeight="1">
      <c r="A4" s="90" t="s">
        <v>82</v>
      </c>
      <c r="B4" s="90"/>
      <c r="C4" s="90"/>
      <c r="D4" s="90"/>
      <c r="E4" s="90"/>
      <c r="F4" s="12"/>
    </row>
    <row r="5" spans="1:6" ht="18">
      <c r="A5" s="12"/>
      <c r="B5" s="13"/>
      <c r="C5" s="14"/>
      <c r="D5" s="14"/>
      <c r="E5" s="14"/>
      <c r="F5" s="15" t="s">
        <v>61</v>
      </c>
    </row>
    <row r="6" spans="1:6" ht="25.5" customHeight="1">
      <c r="A6" s="91" t="s">
        <v>0</v>
      </c>
      <c r="B6" s="91" t="s">
        <v>1</v>
      </c>
      <c r="C6" s="91" t="s">
        <v>11</v>
      </c>
      <c r="D6" s="91" t="s">
        <v>9</v>
      </c>
      <c r="E6" s="91" t="s">
        <v>10</v>
      </c>
      <c r="F6" s="91"/>
    </row>
    <row r="7" spans="1:6" ht="39.75" customHeight="1">
      <c r="A7" s="91"/>
      <c r="B7" s="91"/>
      <c r="C7" s="91"/>
      <c r="D7" s="91"/>
      <c r="E7" s="16" t="s">
        <v>11</v>
      </c>
      <c r="F7" s="16" t="s">
        <v>12</v>
      </c>
    </row>
    <row r="8" spans="1:176" s="4" customFormat="1" ht="25.5" customHeight="1">
      <c r="A8" s="16">
        <v>10000000</v>
      </c>
      <c r="B8" s="17" t="s">
        <v>3</v>
      </c>
      <c r="C8" s="59">
        <f>+D8+E8</f>
        <v>1031710872</v>
      </c>
      <c r="D8" s="60">
        <f>+D9+D24+D34+D38</f>
        <v>619399972</v>
      </c>
      <c r="E8" s="60">
        <f>+E9+E24+E33</f>
        <v>412310900</v>
      </c>
      <c r="F8" s="60">
        <f>+F9+F24+F34+F38</f>
        <v>0</v>
      </c>
      <c r="FL8" s="3"/>
      <c r="FM8" s="3"/>
      <c r="FN8" s="3"/>
      <c r="FO8" s="3"/>
      <c r="FP8" s="3"/>
      <c r="FQ8" s="3"/>
      <c r="FR8" s="3"/>
      <c r="FS8" s="3"/>
      <c r="FT8" s="3"/>
    </row>
    <row r="9" spans="1:176" s="6" customFormat="1" ht="36.75" customHeight="1">
      <c r="A9" s="18">
        <v>11000000</v>
      </c>
      <c r="B9" s="19" t="s">
        <v>4</v>
      </c>
      <c r="C9" s="61">
        <f>+D9+E9</f>
        <v>581505772</v>
      </c>
      <c r="D9" s="60">
        <f>+D10+D16</f>
        <v>581505772</v>
      </c>
      <c r="E9" s="60">
        <f>+E10+E16</f>
        <v>0</v>
      </c>
      <c r="F9" s="60">
        <f>+F10+F16</f>
        <v>0</v>
      </c>
      <c r="FL9" s="5"/>
      <c r="FM9" s="5"/>
      <c r="FN9" s="5"/>
      <c r="FO9" s="5"/>
      <c r="FP9" s="5"/>
      <c r="FQ9" s="5"/>
      <c r="FR9" s="5"/>
      <c r="FS9" s="5"/>
      <c r="FT9" s="5"/>
    </row>
    <row r="10" spans="1:176" s="51" customFormat="1" ht="27" customHeight="1">
      <c r="A10" s="48">
        <v>11010000</v>
      </c>
      <c r="B10" s="49" t="s">
        <v>81</v>
      </c>
      <c r="C10" s="62">
        <f>+D10+E10</f>
        <v>554525772</v>
      </c>
      <c r="D10" s="63">
        <f>+D11+D12+D13+D14+D15</f>
        <v>554525772</v>
      </c>
      <c r="E10" s="63">
        <f>+E11+E12+E13+E14+E15</f>
        <v>0</v>
      </c>
      <c r="F10" s="63">
        <f>+F11+F12+F13+F14+F15</f>
        <v>0</v>
      </c>
      <c r="FL10" s="50"/>
      <c r="FM10" s="50"/>
      <c r="FN10" s="50"/>
      <c r="FO10" s="50"/>
      <c r="FP10" s="50"/>
      <c r="FQ10" s="50"/>
      <c r="FR10" s="50"/>
      <c r="FS10" s="50"/>
      <c r="FT10" s="50"/>
    </row>
    <row r="11" spans="1:176" s="6" customFormat="1" ht="48.75" customHeight="1">
      <c r="A11" s="21">
        <v>11010100</v>
      </c>
      <c r="B11" s="22" t="s">
        <v>18</v>
      </c>
      <c r="C11" s="64">
        <f aca="true" t="shared" si="0" ref="C11:C50">+D11+E11</f>
        <v>444457132</v>
      </c>
      <c r="D11" s="65">
        <f>369290500+68856100+6310532</f>
        <v>444457132</v>
      </c>
      <c r="E11" s="66"/>
      <c r="F11" s="66"/>
      <c r="FL11" s="5"/>
      <c r="FM11" s="5"/>
      <c r="FN11" s="5"/>
      <c r="FO11" s="5"/>
      <c r="FP11" s="5"/>
      <c r="FQ11" s="5"/>
      <c r="FR11" s="5"/>
      <c r="FS11" s="5"/>
      <c r="FT11" s="5"/>
    </row>
    <row r="12" spans="1:176" s="6" customFormat="1" ht="73.5" customHeight="1">
      <c r="A12" s="23">
        <v>11010200</v>
      </c>
      <c r="B12" s="24" t="s">
        <v>19</v>
      </c>
      <c r="C12" s="64">
        <f t="shared" si="0"/>
        <v>48671900</v>
      </c>
      <c r="D12" s="66">
        <v>48671900</v>
      </c>
      <c r="E12" s="66"/>
      <c r="F12" s="66"/>
      <c r="FL12" s="5"/>
      <c r="FM12" s="5"/>
      <c r="FN12" s="5"/>
      <c r="FO12" s="5"/>
      <c r="FP12" s="5"/>
      <c r="FQ12" s="5"/>
      <c r="FR12" s="5"/>
      <c r="FS12" s="5"/>
      <c r="FT12" s="5"/>
    </row>
    <row r="13" spans="1:176" s="6" customFormat="1" ht="41.25">
      <c r="A13" s="21">
        <v>11010400</v>
      </c>
      <c r="B13" s="22" t="s">
        <v>20</v>
      </c>
      <c r="C13" s="64">
        <f t="shared" si="0"/>
        <v>53711540</v>
      </c>
      <c r="D13" s="66">
        <f>41095300+12543700+72540</f>
        <v>53711540</v>
      </c>
      <c r="E13" s="66"/>
      <c r="F13" s="66"/>
      <c r="FL13" s="5"/>
      <c r="FM13" s="5"/>
      <c r="FN13" s="5"/>
      <c r="FO13" s="5"/>
      <c r="FP13" s="5"/>
      <c r="FQ13" s="5"/>
      <c r="FR13" s="5"/>
      <c r="FS13" s="5"/>
      <c r="FT13" s="5"/>
    </row>
    <row r="14" spans="1:176" s="6" customFormat="1" ht="47.25" customHeight="1">
      <c r="A14" s="21">
        <v>11010500</v>
      </c>
      <c r="B14" s="22" t="s">
        <v>21</v>
      </c>
      <c r="C14" s="64">
        <f t="shared" si="0"/>
        <v>7457700</v>
      </c>
      <c r="D14" s="67">
        <v>7457700</v>
      </c>
      <c r="E14" s="66"/>
      <c r="F14" s="66"/>
      <c r="FL14" s="5"/>
      <c r="FM14" s="5"/>
      <c r="FN14" s="5"/>
      <c r="FO14" s="5"/>
      <c r="FP14" s="5"/>
      <c r="FQ14" s="5"/>
      <c r="FR14" s="5"/>
      <c r="FS14" s="5"/>
      <c r="FT14" s="5"/>
    </row>
    <row r="15" spans="1:176" s="6" customFormat="1" ht="63" customHeight="1">
      <c r="A15" s="21">
        <v>11010900</v>
      </c>
      <c r="B15" s="19" t="s">
        <v>22</v>
      </c>
      <c r="C15" s="64">
        <f t="shared" si="0"/>
        <v>227500</v>
      </c>
      <c r="D15" s="67">
        <f>123500+104000</f>
        <v>227500</v>
      </c>
      <c r="E15" s="66"/>
      <c r="F15" s="66"/>
      <c r="FL15" s="5"/>
      <c r="FM15" s="5"/>
      <c r="FN15" s="5"/>
      <c r="FO15" s="5"/>
      <c r="FP15" s="5"/>
      <c r="FQ15" s="5"/>
      <c r="FR15" s="5"/>
      <c r="FS15" s="5"/>
      <c r="FT15" s="5"/>
    </row>
    <row r="16" spans="1:6" s="7" customFormat="1" ht="29.25" customHeight="1">
      <c r="A16" s="16">
        <v>11020000</v>
      </c>
      <c r="B16" s="25" t="s">
        <v>5</v>
      </c>
      <c r="C16" s="61">
        <f t="shared" si="0"/>
        <v>26980000</v>
      </c>
      <c r="D16" s="61">
        <f>+D17+D18+D19+D20+D21+D22+D23</f>
        <v>26980000</v>
      </c>
      <c r="E16" s="61">
        <f>+E17+E18+E19+E20+E21+E22+E23</f>
        <v>0</v>
      </c>
      <c r="F16" s="61">
        <f>+F17+F18+F19+F20+F21+F22+F23</f>
        <v>0</v>
      </c>
    </row>
    <row r="17" spans="1:6" s="5" customFormat="1" ht="36.75" customHeight="1">
      <c r="A17" s="26">
        <v>11020200</v>
      </c>
      <c r="B17" s="27" t="s">
        <v>23</v>
      </c>
      <c r="C17" s="64">
        <f t="shared" si="0"/>
        <v>289900</v>
      </c>
      <c r="D17" s="64">
        <f>60100+229800</f>
        <v>289900</v>
      </c>
      <c r="E17" s="64"/>
      <c r="F17" s="64"/>
    </row>
    <row r="18" spans="1:176" s="6" customFormat="1" ht="39" customHeight="1">
      <c r="A18" s="28">
        <v>11020300</v>
      </c>
      <c r="B18" s="29" t="s">
        <v>24</v>
      </c>
      <c r="C18" s="64">
        <f t="shared" si="0"/>
        <v>5047200</v>
      </c>
      <c r="D18" s="67">
        <v>5047200</v>
      </c>
      <c r="E18" s="66"/>
      <c r="F18" s="66"/>
      <c r="FL18" s="5"/>
      <c r="FM18" s="5"/>
      <c r="FN18" s="5"/>
      <c r="FO18" s="5"/>
      <c r="FP18" s="5"/>
      <c r="FQ18" s="5"/>
      <c r="FR18" s="5"/>
      <c r="FS18" s="5"/>
      <c r="FT18" s="5"/>
    </row>
    <row r="19" spans="1:176" s="6" customFormat="1" ht="27" customHeight="1">
      <c r="A19" s="28">
        <v>11020500</v>
      </c>
      <c r="B19" s="29" t="s">
        <v>25</v>
      </c>
      <c r="C19" s="64">
        <f t="shared" si="0"/>
        <v>778300</v>
      </c>
      <c r="D19" s="67">
        <f>582000+196300</f>
        <v>778300</v>
      </c>
      <c r="E19" s="66"/>
      <c r="F19" s="66"/>
      <c r="FL19" s="5"/>
      <c r="FM19" s="5"/>
      <c r="FN19" s="5"/>
      <c r="FO19" s="5"/>
      <c r="FP19" s="5"/>
      <c r="FQ19" s="5"/>
      <c r="FR19" s="5"/>
      <c r="FS19" s="5"/>
      <c r="FT19" s="5"/>
    </row>
    <row r="20" spans="1:176" s="6" customFormat="1" ht="36" customHeight="1">
      <c r="A20" s="28">
        <v>11020900</v>
      </c>
      <c r="B20" s="29" t="s">
        <v>26</v>
      </c>
      <c r="C20" s="64">
        <f t="shared" si="0"/>
        <v>53100</v>
      </c>
      <c r="D20" s="67">
        <v>53100</v>
      </c>
      <c r="E20" s="66"/>
      <c r="F20" s="66"/>
      <c r="FL20" s="5"/>
      <c r="FM20" s="5"/>
      <c r="FN20" s="5"/>
      <c r="FO20" s="5"/>
      <c r="FP20" s="5"/>
      <c r="FQ20" s="5"/>
      <c r="FR20" s="5"/>
      <c r="FS20" s="5"/>
      <c r="FT20" s="5"/>
    </row>
    <row r="21" spans="1:176" s="6" customFormat="1" ht="24.75" customHeight="1">
      <c r="A21" s="28">
        <v>11021000</v>
      </c>
      <c r="B21" s="29" t="s">
        <v>27</v>
      </c>
      <c r="C21" s="64">
        <f t="shared" si="0"/>
        <v>20773200</v>
      </c>
      <c r="D21" s="67">
        <f>19714000+1059200</f>
        <v>20773200</v>
      </c>
      <c r="E21" s="66"/>
      <c r="F21" s="66"/>
      <c r="FL21" s="5"/>
      <c r="FM21" s="5"/>
      <c r="FN21" s="5"/>
      <c r="FO21" s="5"/>
      <c r="FP21" s="5"/>
      <c r="FQ21" s="5"/>
      <c r="FR21" s="5"/>
      <c r="FS21" s="5"/>
      <c r="FT21" s="5"/>
    </row>
    <row r="22" spans="1:176" s="6" customFormat="1" ht="27" customHeight="1">
      <c r="A22" s="28">
        <v>11021100</v>
      </c>
      <c r="B22" s="29" t="s">
        <v>28</v>
      </c>
      <c r="C22" s="64">
        <f t="shared" si="0"/>
        <v>31900</v>
      </c>
      <c r="D22" s="67">
        <v>31900</v>
      </c>
      <c r="E22" s="66"/>
      <c r="F22" s="66"/>
      <c r="FL22" s="5"/>
      <c r="FM22" s="5"/>
      <c r="FN22" s="5"/>
      <c r="FO22" s="5"/>
      <c r="FP22" s="5"/>
      <c r="FQ22" s="5"/>
      <c r="FR22" s="5"/>
      <c r="FS22" s="5"/>
      <c r="FT22" s="5"/>
    </row>
    <row r="23" spans="1:176" s="6" customFormat="1" ht="46.5" customHeight="1">
      <c r="A23" s="30">
        <v>11021600</v>
      </c>
      <c r="B23" s="29" t="s">
        <v>29</v>
      </c>
      <c r="C23" s="64">
        <f t="shared" si="0"/>
        <v>6400</v>
      </c>
      <c r="D23" s="68">
        <v>6400</v>
      </c>
      <c r="E23" s="66"/>
      <c r="F23" s="66"/>
      <c r="FL23" s="5"/>
      <c r="FM23" s="5"/>
      <c r="FN23" s="5"/>
      <c r="FO23" s="5"/>
      <c r="FP23" s="5"/>
      <c r="FQ23" s="5"/>
      <c r="FR23" s="5"/>
      <c r="FS23" s="5"/>
      <c r="FT23" s="5"/>
    </row>
    <row r="24" spans="1:176" s="8" customFormat="1" ht="35.25" customHeight="1">
      <c r="A24" s="16">
        <v>13000000</v>
      </c>
      <c r="B24" s="25" t="s">
        <v>70</v>
      </c>
      <c r="C24" s="61">
        <f t="shared" si="0"/>
        <v>37894200</v>
      </c>
      <c r="D24" s="60">
        <f>+D25+D27+D31</f>
        <v>37894200</v>
      </c>
      <c r="E24" s="60">
        <f>+E25+E27+E31</f>
        <v>0</v>
      </c>
      <c r="F24" s="60">
        <f>+F25+F27+F31</f>
        <v>0</v>
      </c>
      <c r="FL24" s="7"/>
      <c r="FM24" s="7"/>
      <c r="FN24" s="7"/>
      <c r="FO24" s="7"/>
      <c r="FP24" s="7"/>
      <c r="FQ24" s="7"/>
      <c r="FR24" s="7"/>
      <c r="FS24" s="7"/>
      <c r="FT24" s="7"/>
    </row>
    <row r="25" spans="1:176" s="8" customFormat="1" ht="35.25" customHeight="1">
      <c r="A25" s="20" t="s">
        <v>30</v>
      </c>
      <c r="B25" s="36" t="s">
        <v>71</v>
      </c>
      <c r="C25" s="61">
        <f t="shared" si="0"/>
        <v>12977300</v>
      </c>
      <c r="D25" s="60">
        <f>+D26</f>
        <v>12977300</v>
      </c>
      <c r="E25" s="60">
        <f>+E26</f>
        <v>0</v>
      </c>
      <c r="F25" s="60">
        <f>+F26</f>
        <v>0</v>
      </c>
      <c r="FL25" s="7"/>
      <c r="FM25" s="7"/>
      <c r="FN25" s="7"/>
      <c r="FO25" s="7"/>
      <c r="FP25" s="7"/>
      <c r="FQ25" s="7"/>
      <c r="FR25" s="7"/>
      <c r="FS25" s="7"/>
      <c r="FT25" s="7"/>
    </row>
    <row r="26" spans="1:176" s="6" customFormat="1" ht="41.25">
      <c r="A26" s="31" t="s">
        <v>31</v>
      </c>
      <c r="B26" s="33" t="s">
        <v>72</v>
      </c>
      <c r="C26" s="64">
        <f t="shared" si="0"/>
        <v>12977300</v>
      </c>
      <c r="D26" s="66">
        <f>12977300</f>
        <v>12977300</v>
      </c>
      <c r="E26" s="66"/>
      <c r="F26" s="66"/>
      <c r="FL26" s="5"/>
      <c r="FM26" s="5"/>
      <c r="FN26" s="5"/>
      <c r="FO26" s="5"/>
      <c r="FP26" s="5"/>
      <c r="FQ26" s="5"/>
      <c r="FR26" s="5"/>
      <c r="FS26" s="5"/>
      <c r="FT26" s="5"/>
    </row>
    <row r="27" spans="1:176" s="8" customFormat="1" ht="31.5" customHeight="1">
      <c r="A27" s="20" t="s">
        <v>32</v>
      </c>
      <c r="B27" s="32" t="s">
        <v>73</v>
      </c>
      <c r="C27" s="61">
        <f t="shared" si="0"/>
        <v>17443200</v>
      </c>
      <c r="D27" s="60">
        <f>+D28+D29+D30</f>
        <v>17443200</v>
      </c>
      <c r="E27" s="60">
        <f>+E28+E29+E30</f>
        <v>0</v>
      </c>
      <c r="F27" s="60">
        <f>+F28+F29+F30</f>
        <v>0</v>
      </c>
      <c r="FL27" s="7"/>
      <c r="FM27" s="7"/>
      <c r="FN27" s="7"/>
      <c r="FO27" s="7"/>
      <c r="FP27" s="7"/>
      <c r="FQ27" s="7"/>
      <c r="FR27" s="7"/>
      <c r="FS27" s="7"/>
      <c r="FT27" s="7"/>
    </row>
    <row r="28" spans="1:176" s="6" customFormat="1" ht="41.25">
      <c r="A28" s="31" t="s">
        <v>33</v>
      </c>
      <c r="B28" s="33" t="s">
        <v>74</v>
      </c>
      <c r="C28" s="64">
        <f t="shared" si="0"/>
        <v>15897200</v>
      </c>
      <c r="D28" s="67">
        <v>15897200</v>
      </c>
      <c r="E28" s="66"/>
      <c r="F28" s="66"/>
      <c r="FL28" s="5"/>
      <c r="FM28" s="5"/>
      <c r="FN28" s="5"/>
      <c r="FO28" s="5"/>
      <c r="FP28" s="5"/>
      <c r="FQ28" s="5"/>
      <c r="FR28" s="5"/>
      <c r="FS28" s="5"/>
      <c r="FT28" s="5"/>
    </row>
    <row r="29" spans="1:176" s="6" customFormat="1" ht="33" customHeight="1">
      <c r="A29" s="34" t="s">
        <v>34</v>
      </c>
      <c r="B29" s="35" t="s">
        <v>75</v>
      </c>
      <c r="C29" s="64">
        <f t="shared" si="0"/>
        <v>711900</v>
      </c>
      <c r="D29" s="67">
        <v>711900</v>
      </c>
      <c r="E29" s="66"/>
      <c r="F29" s="66"/>
      <c r="FL29" s="5"/>
      <c r="FM29" s="5"/>
      <c r="FN29" s="5"/>
      <c r="FO29" s="5"/>
      <c r="FP29" s="5"/>
      <c r="FQ29" s="5"/>
      <c r="FR29" s="5"/>
      <c r="FS29" s="5"/>
      <c r="FT29" s="5"/>
    </row>
    <row r="30" spans="1:176" s="6" customFormat="1" ht="39" customHeight="1">
      <c r="A30" s="34" t="s">
        <v>35</v>
      </c>
      <c r="B30" s="35" t="s">
        <v>76</v>
      </c>
      <c r="C30" s="64">
        <f t="shared" si="0"/>
        <v>834100</v>
      </c>
      <c r="D30" s="67">
        <v>834100</v>
      </c>
      <c r="E30" s="66"/>
      <c r="F30" s="66"/>
      <c r="FL30" s="5"/>
      <c r="FM30" s="5"/>
      <c r="FN30" s="5"/>
      <c r="FO30" s="5"/>
      <c r="FP30" s="5"/>
      <c r="FQ30" s="5"/>
      <c r="FR30" s="5"/>
      <c r="FS30" s="5"/>
      <c r="FT30" s="5"/>
    </row>
    <row r="31" spans="1:176" s="8" customFormat="1" ht="31.5" customHeight="1">
      <c r="A31" s="20" t="s">
        <v>62</v>
      </c>
      <c r="B31" s="36" t="s">
        <v>77</v>
      </c>
      <c r="C31" s="61">
        <f t="shared" si="0"/>
        <v>7473700</v>
      </c>
      <c r="D31" s="60">
        <f>+D32</f>
        <v>7473700</v>
      </c>
      <c r="E31" s="60">
        <f>+E32</f>
        <v>0</v>
      </c>
      <c r="F31" s="60">
        <f>+F32</f>
        <v>0</v>
      </c>
      <c r="FL31" s="7"/>
      <c r="FM31" s="7"/>
      <c r="FN31" s="7"/>
      <c r="FO31" s="7"/>
      <c r="FP31" s="7"/>
      <c r="FQ31" s="7"/>
      <c r="FR31" s="7"/>
      <c r="FS31" s="7"/>
      <c r="FT31" s="7"/>
    </row>
    <row r="32" spans="1:176" s="6" customFormat="1" ht="27">
      <c r="A32" s="31" t="s">
        <v>36</v>
      </c>
      <c r="B32" s="33" t="s">
        <v>78</v>
      </c>
      <c r="C32" s="64">
        <f t="shared" si="0"/>
        <v>7473700</v>
      </c>
      <c r="D32" s="66">
        <f>9162300-1688600</f>
        <v>7473700</v>
      </c>
      <c r="E32" s="66"/>
      <c r="F32" s="66"/>
      <c r="FL32" s="5"/>
      <c r="FM32" s="5"/>
      <c r="FN32" s="5"/>
      <c r="FO32" s="5"/>
      <c r="FP32" s="5"/>
      <c r="FQ32" s="5"/>
      <c r="FR32" s="5"/>
      <c r="FS32" s="5"/>
      <c r="FT32" s="5"/>
    </row>
    <row r="33" spans="1:176" s="6" customFormat="1" ht="18">
      <c r="A33" s="20">
        <v>19000000</v>
      </c>
      <c r="B33" s="58" t="s">
        <v>102</v>
      </c>
      <c r="C33" s="61">
        <f t="shared" si="0"/>
        <v>412310900</v>
      </c>
      <c r="D33" s="66">
        <f>+D34+D38</f>
        <v>0</v>
      </c>
      <c r="E33" s="77">
        <f>+E34+E38</f>
        <v>412310900</v>
      </c>
      <c r="F33" s="66"/>
      <c r="FL33" s="5"/>
      <c r="FM33" s="5"/>
      <c r="FN33" s="5"/>
      <c r="FO33" s="5"/>
      <c r="FP33" s="5"/>
      <c r="FQ33" s="5"/>
      <c r="FR33" s="5"/>
      <c r="FS33" s="5"/>
      <c r="FT33" s="5"/>
    </row>
    <row r="34" spans="1:176" s="8" customFormat="1" ht="21.75" customHeight="1">
      <c r="A34" s="20">
        <v>19010000</v>
      </c>
      <c r="B34" s="36" t="s">
        <v>37</v>
      </c>
      <c r="C34" s="61">
        <f t="shared" si="0"/>
        <v>12310900</v>
      </c>
      <c r="D34" s="60">
        <f>+D35+D36+D37</f>
        <v>0</v>
      </c>
      <c r="E34" s="60">
        <f>+E35+E36+E37</f>
        <v>12310900</v>
      </c>
      <c r="F34" s="60">
        <f>+F35+F36+F37</f>
        <v>0</v>
      </c>
      <c r="FL34" s="7"/>
      <c r="FM34" s="7"/>
      <c r="FN34" s="7"/>
      <c r="FO34" s="7"/>
      <c r="FP34" s="7"/>
      <c r="FQ34" s="7"/>
      <c r="FR34" s="7"/>
      <c r="FS34" s="7"/>
      <c r="FT34" s="7"/>
    </row>
    <row r="35" spans="1:176" s="6" customFormat="1" ht="36" customHeight="1">
      <c r="A35" s="31">
        <v>19010100</v>
      </c>
      <c r="B35" s="33" t="s">
        <v>38</v>
      </c>
      <c r="C35" s="64">
        <f t="shared" si="0"/>
        <v>7700700</v>
      </c>
      <c r="D35" s="66"/>
      <c r="E35" s="66">
        <v>7700700</v>
      </c>
      <c r="F35" s="66"/>
      <c r="FL35" s="5"/>
      <c r="FM35" s="5"/>
      <c r="FN35" s="5"/>
      <c r="FO35" s="5"/>
      <c r="FP35" s="5"/>
      <c r="FQ35" s="5"/>
      <c r="FR35" s="5"/>
      <c r="FS35" s="5"/>
      <c r="FT35" s="5"/>
    </row>
    <row r="36" spans="1:176" s="6" customFormat="1" ht="42" customHeight="1">
      <c r="A36" s="31">
        <v>19010200</v>
      </c>
      <c r="B36" s="33" t="s">
        <v>39</v>
      </c>
      <c r="C36" s="64">
        <f t="shared" si="0"/>
        <v>1505800</v>
      </c>
      <c r="D36" s="66"/>
      <c r="E36" s="66">
        <v>1505800</v>
      </c>
      <c r="F36" s="66"/>
      <c r="FL36" s="5"/>
      <c r="FM36" s="5"/>
      <c r="FN36" s="5"/>
      <c r="FO36" s="5"/>
      <c r="FP36" s="5"/>
      <c r="FQ36" s="5"/>
      <c r="FR36" s="5"/>
      <c r="FS36" s="5"/>
      <c r="FT36" s="5"/>
    </row>
    <row r="37" spans="1:176" s="6" customFormat="1" ht="53.25" customHeight="1">
      <c r="A37" s="31">
        <v>19010300</v>
      </c>
      <c r="B37" s="33" t="s">
        <v>40</v>
      </c>
      <c r="C37" s="64">
        <f t="shared" si="0"/>
        <v>3104400</v>
      </c>
      <c r="D37" s="66"/>
      <c r="E37" s="66">
        <v>3104400</v>
      </c>
      <c r="F37" s="66"/>
      <c r="FL37" s="5"/>
      <c r="FM37" s="5"/>
      <c r="FN37" s="5"/>
      <c r="FO37" s="5"/>
      <c r="FP37" s="5"/>
      <c r="FQ37" s="5"/>
      <c r="FR37" s="5"/>
      <c r="FS37" s="5"/>
      <c r="FT37" s="5"/>
    </row>
    <row r="38" spans="1:176" s="6" customFormat="1" ht="58.5" customHeight="1">
      <c r="A38" s="52">
        <v>19020000</v>
      </c>
      <c r="B38" s="81" t="s">
        <v>98</v>
      </c>
      <c r="C38" s="82">
        <f>+E38</f>
        <v>400000000</v>
      </c>
      <c r="D38" s="83"/>
      <c r="E38" s="82">
        <f>+E39</f>
        <v>400000000</v>
      </c>
      <c r="F38" s="83"/>
      <c r="FL38" s="5"/>
      <c r="FM38" s="5"/>
      <c r="FN38" s="5"/>
      <c r="FO38" s="5"/>
      <c r="FP38" s="5"/>
      <c r="FQ38" s="5"/>
      <c r="FR38" s="5"/>
      <c r="FS38" s="5"/>
      <c r="FT38" s="5"/>
    </row>
    <row r="39" spans="1:176" s="6" customFormat="1" ht="30" customHeight="1">
      <c r="A39" s="88">
        <v>19020200</v>
      </c>
      <c r="B39" s="46" t="s">
        <v>99</v>
      </c>
      <c r="C39" s="84">
        <f>+E39</f>
        <v>400000000</v>
      </c>
      <c r="D39" s="80"/>
      <c r="E39" s="84">
        <f>269000000+131000000</f>
        <v>400000000</v>
      </c>
      <c r="F39" s="85"/>
      <c r="FL39" s="5"/>
      <c r="FM39" s="5"/>
      <c r="FN39" s="5"/>
      <c r="FO39" s="5"/>
      <c r="FP39" s="5"/>
      <c r="FQ39" s="5"/>
      <c r="FR39" s="5"/>
      <c r="FS39" s="5"/>
      <c r="FT39" s="5"/>
    </row>
    <row r="40" spans="1:176" s="8" customFormat="1" ht="24.75" customHeight="1">
      <c r="A40" s="16">
        <v>20000000</v>
      </c>
      <c r="B40" s="17" t="s">
        <v>6</v>
      </c>
      <c r="C40" s="61">
        <f t="shared" si="0"/>
        <v>173660444</v>
      </c>
      <c r="D40" s="60">
        <f>+D41+D51+D54</f>
        <v>28054810</v>
      </c>
      <c r="E40" s="60">
        <f>+E41+E51+E54</f>
        <v>145605634</v>
      </c>
      <c r="F40" s="60">
        <f>+F41+F51+F54</f>
        <v>0</v>
      </c>
      <c r="FL40" s="7"/>
      <c r="FM40" s="7"/>
      <c r="FN40" s="7"/>
      <c r="FO40" s="7"/>
      <c r="FP40" s="7"/>
      <c r="FQ40" s="7"/>
      <c r="FR40" s="7"/>
      <c r="FS40" s="7"/>
      <c r="FT40" s="7"/>
    </row>
    <row r="41" spans="1:176" s="8" customFormat="1" ht="34.5" customHeight="1">
      <c r="A41" s="16">
        <v>22000000</v>
      </c>
      <c r="B41" s="25" t="s">
        <v>7</v>
      </c>
      <c r="C41" s="60">
        <f>+C42+C48+C50</f>
        <v>27508910</v>
      </c>
      <c r="D41" s="60">
        <f>+D42+D48+D50</f>
        <v>27508910</v>
      </c>
      <c r="E41" s="60"/>
      <c r="F41" s="60"/>
      <c r="FL41" s="7"/>
      <c r="FM41" s="7"/>
      <c r="FN41" s="7"/>
      <c r="FO41" s="7"/>
      <c r="FP41" s="7"/>
      <c r="FQ41" s="7"/>
      <c r="FR41" s="7"/>
      <c r="FS41" s="7"/>
      <c r="FT41" s="7"/>
    </row>
    <row r="42" spans="1:176" s="6" customFormat="1" ht="24" customHeight="1">
      <c r="A42" s="37" t="s">
        <v>41</v>
      </c>
      <c r="B42" s="32" t="s">
        <v>42</v>
      </c>
      <c r="C42" s="61">
        <f t="shared" si="0"/>
        <v>24991310</v>
      </c>
      <c r="D42" s="60">
        <f>+D43+D44+D45+D46+D47</f>
        <v>24991310</v>
      </c>
      <c r="E42" s="66"/>
      <c r="F42" s="66"/>
      <c r="FL42" s="5"/>
      <c r="FM42" s="5"/>
      <c r="FN42" s="5"/>
      <c r="FO42" s="5"/>
      <c r="FP42" s="5"/>
      <c r="FQ42" s="5"/>
      <c r="FR42" s="5"/>
      <c r="FS42" s="5"/>
      <c r="FT42" s="5"/>
    </row>
    <row r="43" spans="1:176" s="6" customFormat="1" ht="27">
      <c r="A43" s="26" t="s">
        <v>43</v>
      </c>
      <c r="B43" s="27" t="s">
        <v>44</v>
      </c>
      <c r="C43" s="64">
        <f t="shared" si="0"/>
        <v>4680</v>
      </c>
      <c r="D43" s="66">
        <v>4680</v>
      </c>
      <c r="E43" s="66"/>
      <c r="F43" s="66"/>
      <c r="FL43" s="5"/>
      <c r="FM43" s="5"/>
      <c r="FN43" s="5"/>
      <c r="FO43" s="5"/>
      <c r="FP43" s="5"/>
      <c r="FQ43" s="5"/>
      <c r="FR43" s="5"/>
      <c r="FS43" s="5"/>
      <c r="FT43" s="5"/>
    </row>
    <row r="44" spans="1:176" s="6" customFormat="1" ht="33.75" customHeight="1">
      <c r="A44" s="21" t="s">
        <v>45</v>
      </c>
      <c r="B44" s="38" t="s">
        <v>46</v>
      </c>
      <c r="C44" s="64">
        <f t="shared" si="0"/>
        <v>780</v>
      </c>
      <c r="D44" s="66">
        <v>780</v>
      </c>
      <c r="E44" s="66"/>
      <c r="F44" s="66"/>
      <c r="FL44" s="5"/>
      <c r="FM44" s="5"/>
      <c r="FN44" s="5"/>
      <c r="FO44" s="5"/>
      <c r="FP44" s="5"/>
      <c r="FQ44" s="5"/>
      <c r="FR44" s="5"/>
      <c r="FS44" s="5"/>
      <c r="FT44" s="5"/>
    </row>
    <row r="45" spans="1:176" s="6" customFormat="1" ht="35.25" customHeight="1">
      <c r="A45" s="26" t="s">
        <v>47</v>
      </c>
      <c r="B45" s="27" t="s">
        <v>48</v>
      </c>
      <c r="C45" s="64">
        <f t="shared" si="0"/>
        <v>5000000</v>
      </c>
      <c r="D45" s="66">
        <v>5000000</v>
      </c>
      <c r="E45" s="66"/>
      <c r="F45" s="66"/>
      <c r="FL45" s="5"/>
      <c r="FM45" s="5"/>
      <c r="FN45" s="5"/>
      <c r="FO45" s="5"/>
      <c r="FP45" s="5"/>
      <c r="FQ45" s="5"/>
      <c r="FR45" s="5"/>
      <c r="FS45" s="5"/>
      <c r="FT45" s="5"/>
    </row>
    <row r="46" spans="1:176" s="6" customFormat="1" ht="36" customHeight="1">
      <c r="A46" s="26" t="s">
        <v>49</v>
      </c>
      <c r="B46" s="27" t="s">
        <v>50</v>
      </c>
      <c r="C46" s="64">
        <f t="shared" si="0"/>
        <v>19002250</v>
      </c>
      <c r="D46" s="65">
        <v>19002250</v>
      </c>
      <c r="E46" s="66"/>
      <c r="F46" s="66"/>
      <c r="FL46" s="5"/>
      <c r="FM46" s="5"/>
      <c r="FN46" s="5"/>
      <c r="FO46" s="5"/>
      <c r="FP46" s="5"/>
      <c r="FQ46" s="5"/>
      <c r="FR46" s="5"/>
      <c r="FS46" s="5"/>
      <c r="FT46" s="5"/>
    </row>
    <row r="47" spans="1:176" s="6" customFormat="1" ht="36.75" customHeight="1">
      <c r="A47" s="21" t="s">
        <v>51</v>
      </c>
      <c r="B47" s="38" t="s">
        <v>52</v>
      </c>
      <c r="C47" s="64">
        <f t="shared" si="0"/>
        <v>983600</v>
      </c>
      <c r="D47" s="66">
        <f>950000+33600</f>
        <v>983600</v>
      </c>
      <c r="E47" s="66"/>
      <c r="F47" s="66"/>
      <c r="FL47" s="5"/>
      <c r="FM47" s="5"/>
      <c r="FN47" s="5"/>
      <c r="FO47" s="5"/>
      <c r="FP47" s="5"/>
      <c r="FQ47" s="5"/>
      <c r="FR47" s="5"/>
      <c r="FS47" s="5"/>
      <c r="FT47" s="5"/>
    </row>
    <row r="48" spans="1:176" s="8" customFormat="1" ht="39.75" customHeight="1">
      <c r="A48" s="37">
        <v>22080000</v>
      </c>
      <c r="B48" s="39" t="s">
        <v>63</v>
      </c>
      <c r="C48" s="61">
        <f t="shared" si="0"/>
        <v>2500000</v>
      </c>
      <c r="D48" s="60">
        <f>+D49</f>
        <v>2500000</v>
      </c>
      <c r="E48" s="60"/>
      <c r="F48" s="60"/>
      <c r="FL48" s="7"/>
      <c r="FM48" s="7"/>
      <c r="FN48" s="7"/>
      <c r="FO48" s="7"/>
      <c r="FP48" s="7"/>
      <c r="FQ48" s="7"/>
      <c r="FR48" s="7"/>
      <c r="FS48" s="7"/>
      <c r="FT48" s="7"/>
    </row>
    <row r="49" spans="1:176" s="6" customFormat="1" ht="51" customHeight="1">
      <c r="A49" s="26">
        <v>22080400</v>
      </c>
      <c r="B49" s="33" t="s">
        <v>64</v>
      </c>
      <c r="C49" s="64">
        <f t="shared" si="0"/>
        <v>2500000</v>
      </c>
      <c r="D49" s="66">
        <v>2500000</v>
      </c>
      <c r="E49" s="66"/>
      <c r="F49" s="66"/>
      <c r="FL49" s="5"/>
      <c r="FM49" s="5"/>
      <c r="FN49" s="5"/>
      <c r="FO49" s="5"/>
      <c r="FP49" s="5"/>
      <c r="FQ49" s="5"/>
      <c r="FR49" s="5"/>
      <c r="FS49" s="5"/>
      <c r="FT49" s="5"/>
    </row>
    <row r="50" spans="1:176" s="6" customFormat="1" ht="74.25" customHeight="1">
      <c r="A50" s="26">
        <v>22130000</v>
      </c>
      <c r="B50" s="33" t="s">
        <v>83</v>
      </c>
      <c r="C50" s="64">
        <f t="shared" si="0"/>
        <v>17600</v>
      </c>
      <c r="D50" s="66">
        <f>80000-62400</f>
        <v>17600</v>
      </c>
      <c r="E50" s="66"/>
      <c r="F50" s="66"/>
      <c r="FL50" s="5"/>
      <c r="FM50" s="5"/>
      <c r="FN50" s="5"/>
      <c r="FO50" s="5"/>
      <c r="FP50" s="5"/>
      <c r="FQ50" s="5"/>
      <c r="FR50" s="5"/>
      <c r="FS50" s="5"/>
      <c r="FT50" s="5"/>
    </row>
    <row r="51" spans="1:176" s="8" customFormat="1" ht="23.25" customHeight="1">
      <c r="A51" s="16">
        <v>24000000</v>
      </c>
      <c r="B51" s="25" t="s">
        <v>8</v>
      </c>
      <c r="C51" s="61">
        <f aca="true" t="shared" si="1" ref="C51:C87">+D51+E51</f>
        <v>665900</v>
      </c>
      <c r="D51" s="60">
        <f>+D52+D53</f>
        <v>545900</v>
      </c>
      <c r="E51" s="60">
        <f>+E52+E53</f>
        <v>120000</v>
      </c>
      <c r="F51" s="60">
        <f>+F52+F53</f>
        <v>0</v>
      </c>
      <c r="FL51" s="7"/>
      <c r="FM51" s="7"/>
      <c r="FN51" s="7"/>
      <c r="FO51" s="7"/>
      <c r="FP51" s="7"/>
      <c r="FQ51" s="7"/>
      <c r="FR51" s="7"/>
      <c r="FS51" s="7"/>
      <c r="FT51" s="7"/>
    </row>
    <row r="52" spans="1:176" s="6" customFormat="1" ht="18">
      <c r="A52" s="26">
        <v>24060300</v>
      </c>
      <c r="B52" s="27" t="s">
        <v>53</v>
      </c>
      <c r="C52" s="64">
        <f t="shared" si="1"/>
        <v>545900</v>
      </c>
      <c r="D52" s="64">
        <f>510000+35900</f>
        <v>545900</v>
      </c>
      <c r="E52" s="64"/>
      <c r="F52" s="64"/>
      <c r="FL52" s="5"/>
      <c r="FM52" s="5"/>
      <c r="FN52" s="5"/>
      <c r="FO52" s="5"/>
      <c r="FP52" s="5"/>
      <c r="FQ52" s="5"/>
      <c r="FR52" s="5"/>
      <c r="FS52" s="5"/>
      <c r="FT52" s="5"/>
    </row>
    <row r="53" spans="1:176" s="6" customFormat="1" ht="50.25" customHeight="1">
      <c r="A53" s="26">
        <v>24062100</v>
      </c>
      <c r="B53" s="27" t="s">
        <v>88</v>
      </c>
      <c r="C53" s="64">
        <f t="shared" si="1"/>
        <v>120000</v>
      </c>
      <c r="D53" s="64"/>
      <c r="E53" s="64">
        <v>120000</v>
      </c>
      <c r="F53" s="64"/>
      <c r="FL53" s="5"/>
      <c r="FM53" s="5"/>
      <c r="FN53" s="5"/>
      <c r="FO53" s="5"/>
      <c r="FP53" s="5"/>
      <c r="FQ53" s="5"/>
      <c r="FR53" s="5"/>
      <c r="FS53" s="5"/>
      <c r="FT53" s="5"/>
    </row>
    <row r="54" spans="1:176" s="8" customFormat="1" ht="17.25">
      <c r="A54" s="16">
        <v>25000000</v>
      </c>
      <c r="B54" s="25" t="s">
        <v>13</v>
      </c>
      <c r="C54" s="61">
        <f t="shared" si="1"/>
        <v>145485634</v>
      </c>
      <c r="D54" s="61"/>
      <c r="E54" s="61">
        <f>+E55+E60</f>
        <v>145485634</v>
      </c>
      <c r="F54" s="61"/>
      <c r="FL54" s="7"/>
      <c r="FM54" s="7"/>
      <c r="FN54" s="7"/>
      <c r="FO54" s="7"/>
      <c r="FP54" s="7"/>
      <c r="FQ54" s="7"/>
      <c r="FR54" s="7"/>
      <c r="FS54" s="7"/>
      <c r="FT54" s="7"/>
    </row>
    <row r="55" spans="1:176" s="6" customFormat="1" ht="36" customHeight="1">
      <c r="A55" s="40">
        <v>25010000</v>
      </c>
      <c r="B55" s="41" t="s">
        <v>54</v>
      </c>
      <c r="C55" s="61">
        <f t="shared" si="1"/>
        <v>110792087</v>
      </c>
      <c r="D55" s="61"/>
      <c r="E55" s="61">
        <f>+E56+E57+E58+E59</f>
        <v>110792087</v>
      </c>
      <c r="F55" s="64"/>
      <c r="FL55" s="5"/>
      <c r="FM55" s="5"/>
      <c r="FN55" s="5"/>
      <c r="FO55" s="5"/>
      <c r="FP55" s="5"/>
      <c r="FQ55" s="5"/>
      <c r="FR55" s="5"/>
      <c r="FS55" s="5"/>
      <c r="FT55" s="5"/>
    </row>
    <row r="56" spans="1:176" s="6" customFormat="1" ht="36.75" customHeight="1">
      <c r="A56" s="21">
        <v>25010100</v>
      </c>
      <c r="B56" s="38" t="s">
        <v>55</v>
      </c>
      <c r="C56" s="64">
        <f t="shared" si="1"/>
        <v>89221244</v>
      </c>
      <c r="D56" s="64"/>
      <c r="E56" s="64">
        <v>89221244</v>
      </c>
      <c r="F56" s="64"/>
      <c r="FL56" s="5"/>
      <c r="FM56" s="5"/>
      <c r="FN56" s="5"/>
      <c r="FO56" s="5"/>
      <c r="FP56" s="5"/>
      <c r="FQ56" s="5"/>
      <c r="FR56" s="5"/>
      <c r="FS56" s="5"/>
      <c r="FT56" s="5"/>
    </row>
    <row r="57" spans="1:176" s="6" customFormat="1" ht="36.75" customHeight="1">
      <c r="A57" s="21">
        <v>25010200</v>
      </c>
      <c r="B57" s="38" t="s">
        <v>56</v>
      </c>
      <c r="C57" s="64">
        <f t="shared" si="1"/>
        <v>18936472</v>
      </c>
      <c r="D57" s="64"/>
      <c r="E57" s="64">
        <v>18936472</v>
      </c>
      <c r="F57" s="64"/>
      <c r="FL57" s="5"/>
      <c r="FM57" s="5"/>
      <c r="FN57" s="5"/>
      <c r="FO57" s="5"/>
      <c r="FP57" s="5"/>
      <c r="FQ57" s="5"/>
      <c r="FR57" s="5"/>
      <c r="FS57" s="5"/>
      <c r="FT57" s="5"/>
    </row>
    <row r="58" spans="1:176" s="6" customFormat="1" ht="23.25" customHeight="1">
      <c r="A58" s="21">
        <v>25010300</v>
      </c>
      <c r="B58" s="38" t="s">
        <v>57</v>
      </c>
      <c r="C58" s="64">
        <f t="shared" si="1"/>
        <v>2270321</v>
      </c>
      <c r="D58" s="64"/>
      <c r="E58" s="64">
        <v>2270321</v>
      </c>
      <c r="F58" s="64"/>
      <c r="FL58" s="5"/>
      <c r="FM58" s="5"/>
      <c r="FN58" s="5"/>
      <c r="FO58" s="5"/>
      <c r="FP58" s="5"/>
      <c r="FQ58" s="5"/>
      <c r="FR58" s="5"/>
      <c r="FS58" s="5"/>
      <c r="FT58" s="5"/>
    </row>
    <row r="59" spans="1:176" s="6" customFormat="1" ht="36.75" customHeight="1">
      <c r="A59" s="21">
        <v>25010400</v>
      </c>
      <c r="B59" s="38" t="s">
        <v>58</v>
      </c>
      <c r="C59" s="64">
        <f t="shared" si="1"/>
        <v>364050</v>
      </c>
      <c r="D59" s="64"/>
      <c r="E59" s="64">
        <v>364050</v>
      </c>
      <c r="F59" s="64"/>
      <c r="FL59" s="5"/>
      <c r="FM59" s="5"/>
      <c r="FN59" s="5"/>
      <c r="FO59" s="5"/>
      <c r="FP59" s="5"/>
      <c r="FQ59" s="5"/>
      <c r="FR59" s="5"/>
      <c r="FS59" s="5"/>
      <c r="FT59" s="5"/>
    </row>
    <row r="60" spans="1:176" s="6" customFormat="1" ht="24" customHeight="1">
      <c r="A60" s="40">
        <v>25020000</v>
      </c>
      <c r="B60" s="41" t="s">
        <v>90</v>
      </c>
      <c r="C60" s="61">
        <f t="shared" si="1"/>
        <v>34693547</v>
      </c>
      <c r="D60" s="61"/>
      <c r="E60" s="61">
        <f>+E61+E62</f>
        <v>34693547</v>
      </c>
      <c r="F60" s="64"/>
      <c r="FL60" s="5"/>
      <c r="FM60" s="5"/>
      <c r="FN60" s="5"/>
      <c r="FO60" s="5"/>
      <c r="FP60" s="5"/>
      <c r="FQ60" s="5"/>
      <c r="FR60" s="5"/>
      <c r="FS60" s="5"/>
      <c r="FT60" s="5"/>
    </row>
    <row r="61" spans="1:176" s="6" customFormat="1" ht="22.5" customHeight="1">
      <c r="A61" s="21">
        <v>25020100</v>
      </c>
      <c r="B61" s="38" t="s">
        <v>59</v>
      </c>
      <c r="C61" s="64">
        <f t="shared" si="1"/>
        <v>8281300</v>
      </c>
      <c r="D61" s="64"/>
      <c r="E61" s="64">
        <v>8281300</v>
      </c>
      <c r="F61" s="64"/>
      <c r="FL61" s="5"/>
      <c r="FM61" s="5"/>
      <c r="FN61" s="5"/>
      <c r="FO61" s="5"/>
      <c r="FP61" s="5"/>
      <c r="FQ61" s="5"/>
      <c r="FR61" s="5"/>
      <c r="FS61" s="5"/>
      <c r="FT61" s="5"/>
    </row>
    <row r="62" spans="1:176" s="6" customFormat="1" ht="71.25" customHeight="1">
      <c r="A62" s="21">
        <v>25020200</v>
      </c>
      <c r="B62" s="38" t="s">
        <v>60</v>
      </c>
      <c r="C62" s="64">
        <f t="shared" si="1"/>
        <v>26412247</v>
      </c>
      <c r="D62" s="64"/>
      <c r="E62" s="64">
        <v>26412247</v>
      </c>
      <c r="F62" s="64"/>
      <c r="FL62" s="5"/>
      <c r="FM62" s="5"/>
      <c r="FN62" s="5"/>
      <c r="FO62" s="5"/>
      <c r="FP62" s="5"/>
      <c r="FQ62" s="5"/>
      <c r="FR62" s="5"/>
      <c r="FS62" s="5"/>
      <c r="FT62" s="5"/>
    </row>
    <row r="63" spans="1:176" s="10" customFormat="1" ht="22.5" customHeight="1">
      <c r="A63" s="42"/>
      <c r="B63" s="43" t="s">
        <v>65</v>
      </c>
      <c r="C63" s="69">
        <f>+C40+C8</f>
        <v>1205371316</v>
      </c>
      <c r="D63" s="69">
        <f>+D40+D8</f>
        <v>647454782</v>
      </c>
      <c r="E63" s="69">
        <f>+E40+E8</f>
        <v>557916534</v>
      </c>
      <c r="F63" s="69">
        <f>+F40+F8</f>
        <v>0</v>
      </c>
      <c r="FL63" s="9"/>
      <c r="FM63" s="9"/>
      <c r="FN63" s="9"/>
      <c r="FO63" s="9"/>
      <c r="FP63" s="9"/>
      <c r="FQ63" s="9"/>
      <c r="FR63" s="9"/>
      <c r="FS63" s="9"/>
      <c r="FT63" s="9"/>
    </row>
    <row r="64" spans="1:176" s="8" customFormat="1" ht="24" customHeight="1">
      <c r="A64" s="16">
        <v>40000000</v>
      </c>
      <c r="B64" s="17" t="s">
        <v>2</v>
      </c>
      <c r="C64" s="61">
        <f t="shared" si="1"/>
        <v>6152747677.93</v>
      </c>
      <c r="D64" s="70">
        <f>+D65</f>
        <v>6044822567.25</v>
      </c>
      <c r="E64" s="70">
        <f>+E65</f>
        <v>107925110.68</v>
      </c>
      <c r="F64" s="70">
        <f>+F65</f>
        <v>2669110.68</v>
      </c>
      <c r="FL64" s="7"/>
      <c r="FM64" s="7"/>
      <c r="FN64" s="7"/>
      <c r="FO64" s="7"/>
      <c r="FP64" s="7"/>
      <c r="FQ64" s="7"/>
      <c r="FR64" s="7"/>
      <c r="FS64" s="7"/>
      <c r="FT64" s="7"/>
    </row>
    <row r="65" spans="1:176" s="8" customFormat="1" ht="30" customHeight="1">
      <c r="A65" s="16">
        <v>41000000</v>
      </c>
      <c r="B65" s="25" t="s">
        <v>14</v>
      </c>
      <c r="C65" s="61">
        <f t="shared" si="1"/>
        <v>6152747677.93</v>
      </c>
      <c r="D65" s="60">
        <f>+D66+D69</f>
        <v>6044822567.25</v>
      </c>
      <c r="E65" s="60">
        <f>+E66+E69</f>
        <v>107925110.68</v>
      </c>
      <c r="F65" s="60">
        <f>+F66+F69</f>
        <v>2669110.68</v>
      </c>
      <c r="FL65" s="7"/>
      <c r="FM65" s="7"/>
      <c r="FN65" s="7"/>
      <c r="FO65" s="7"/>
      <c r="FP65" s="7"/>
      <c r="FQ65" s="7"/>
      <c r="FR65" s="7"/>
      <c r="FS65" s="7"/>
      <c r="FT65" s="7"/>
    </row>
    <row r="66" spans="1:176" s="8" customFormat="1" ht="23.25" customHeight="1">
      <c r="A66" s="16">
        <v>41020000</v>
      </c>
      <c r="B66" s="25" t="s">
        <v>15</v>
      </c>
      <c r="C66" s="61">
        <f t="shared" si="1"/>
        <v>270041700</v>
      </c>
      <c r="D66" s="61">
        <f>+D67+D68</f>
        <v>270041700</v>
      </c>
      <c r="E66" s="61">
        <f>+E67</f>
        <v>0</v>
      </c>
      <c r="F66" s="61">
        <f>+F67</f>
        <v>0</v>
      </c>
      <c r="FL66" s="7"/>
      <c r="FM66" s="7"/>
      <c r="FN66" s="7"/>
      <c r="FO66" s="7"/>
      <c r="FP66" s="7"/>
      <c r="FQ66" s="7"/>
      <c r="FR66" s="7"/>
      <c r="FS66" s="7"/>
      <c r="FT66" s="7"/>
    </row>
    <row r="67" spans="1:176" s="6" customFormat="1" ht="27" customHeight="1">
      <c r="A67" s="18">
        <v>41020100</v>
      </c>
      <c r="B67" s="27" t="s">
        <v>66</v>
      </c>
      <c r="C67" s="64">
        <f t="shared" si="1"/>
        <v>52755600</v>
      </c>
      <c r="D67" s="64">
        <v>52755600</v>
      </c>
      <c r="E67" s="64"/>
      <c r="F67" s="64"/>
      <c r="FL67" s="5"/>
      <c r="FM67" s="5"/>
      <c r="FN67" s="5"/>
      <c r="FO67" s="5"/>
      <c r="FP67" s="5"/>
      <c r="FQ67" s="5"/>
      <c r="FR67" s="5"/>
      <c r="FS67" s="5"/>
      <c r="FT67" s="5"/>
    </row>
    <row r="68" spans="1:176" s="6" customFormat="1" ht="57" customHeight="1">
      <c r="A68" s="18">
        <v>41020200</v>
      </c>
      <c r="B68" s="27" t="s">
        <v>91</v>
      </c>
      <c r="C68" s="64">
        <f t="shared" si="1"/>
        <v>217286100</v>
      </c>
      <c r="D68" s="64">
        <v>217286100</v>
      </c>
      <c r="E68" s="64"/>
      <c r="F68" s="64"/>
      <c r="FL68" s="5"/>
      <c r="FM68" s="5"/>
      <c r="FN68" s="5"/>
      <c r="FO68" s="5"/>
      <c r="FP68" s="5"/>
      <c r="FQ68" s="5"/>
      <c r="FR68" s="5"/>
      <c r="FS68" s="5"/>
      <c r="FT68" s="5"/>
    </row>
    <row r="69" spans="1:176" s="8" customFormat="1" ht="24" customHeight="1">
      <c r="A69" s="16">
        <v>41030000</v>
      </c>
      <c r="B69" s="25" t="s">
        <v>16</v>
      </c>
      <c r="C69" s="71">
        <f t="shared" si="1"/>
        <v>5882705977.93</v>
      </c>
      <c r="D69" s="72">
        <f>SUM(D70:D86)</f>
        <v>5774780867.25</v>
      </c>
      <c r="E69" s="72">
        <f>SUM(E70:E86)</f>
        <v>107925110.68</v>
      </c>
      <c r="F69" s="72">
        <f>SUM(F70:F86)</f>
        <v>2669110.68</v>
      </c>
      <c r="FL69" s="7"/>
      <c r="FM69" s="7"/>
      <c r="FN69" s="7"/>
      <c r="FO69" s="7"/>
      <c r="FP69" s="7"/>
      <c r="FQ69" s="7"/>
      <c r="FR69" s="7"/>
      <c r="FS69" s="7"/>
      <c r="FT69" s="7"/>
    </row>
    <row r="70" spans="1:176" s="8" customFormat="1" ht="138" customHeight="1">
      <c r="A70" s="34">
        <v>41035800</v>
      </c>
      <c r="B70" s="44" t="s">
        <v>84</v>
      </c>
      <c r="C70" s="73">
        <f>+D70+E70</f>
        <v>20612700</v>
      </c>
      <c r="D70" s="74">
        <f>21740600-1127900</f>
        <v>20612700</v>
      </c>
      <c r="E70" s="78"/>
      <c r="F70" s="78"/>
      <c r="FL70" s="7"/>
      <c r="FM70" s="7"/>
      <c r="FN70" s="7"/>
      <c r="FO70" s="7"/>
      <c r="FP70" s="7"/>
      <c r="FQ70" s="7"/>
      <c r="FR70" s="7"/>
      <c r="FS70" s="7"/>
      <c r="FT70" s="7"/>
    </row>
    <row r="71" spans="1:176" s="6" customFormat="1" ht="88.5" customHeight="1">
      <c r="A71" s="18">
        <v>41030600</v>
      </c>
      <c r="B71" s="19" t="s">
        <v>67</v>
      </c>
      <c r="C71" s="73">
        <f>+D71+E71</f>
        <v>1952723200</v>
      </c>
      <c r="D71" s="75">
        <v>1952723200</v>
      </c>
      <c r="E71" s="79"/>
      <c r="F71" s="79"/>
      <c r="FL71" s="5"/>
      <c r="FM71" s="5"/>
      <c r="FN71" s="5"/>
      <c r="FO71" s="5"/>
      <c r="FP71" s="5"/>
      <c r="FQ71" s="5"/>
      <c r="FR71" s="5"/>
      <c r="FS71" s="5"/>
      <c r="FT71" s="5"/>
    </row>
    <row r="72" spans="1:176" s="6" customFormat="1" ht="92.25" customHeight="1">
      <c r="A72" s="18">
        <v>41030800</v>
      </c>
      <c r="B72" s="19" t="s">
        <v>85</v>
      </c>
      <c r="C72" s="73">
        <f t="shared" si="1"/>
        <v>2670061700</v>
      </c>
      <c r="D72" s="74">
        <f>2260429200+475200200-65567700</f>
        <v>2670061700</v>
      </c>
      <c r="E72" s="79"/>
      <c r="F72" s="79"/>
      <c r="FL72" s="5"/>
      <c r="FM72" s="5"/>
      <c r="FN72" s="5"/>
      <c r="FO72" s="5"/>
      <c r="FP72" s="5"/>
      <c r="FQ72" s="5"/>
      <c r="FR72" s="5"/>
      <c r="FS72" s="5"/>
      <c r="FT72" s="5"/>
    </row>
    <row r="73" spans="1:176" s="6" customFormat="1" ht="71.25" customHeight="1">
      <c r="A73" s="18">
        <v>41031000</v>
      </c>
      <c r="B73" s="19" t="s">
        <v>92</v>
      </c>
      <c r="C73" s="73">
        <f t="shared" si="1"/>
        <v>83716000</v>
      </c>
      <c r="D73" s="74">
        <v>83716000</v>
      </c>
      <c r="E73" s="79"/>
      <c r="F73" s="79"/>
      <c r="FL73" s="5"/>
      <c r="FM73" s="5"/>
      <c r="FN73" s="5"/>
      <c r="FO73" s="5"/>
      <c r="FP73" s="5"/>
      <c r="FQ73" s="5"/>
      <c r="FR73" s="5"/>
      <c r="FS73" s="5"/>
      <c r="FT73" s="5"/>
    </row>
    <row r="74" spans="1:176" s="6" customFormat="1" ht="54" customHeight="1">
      <c r="A74" s="18">
        <v>41035400</v>
      </c>
      <c r="B74" s="19" t="s">
        <v>86</v>
      </c>
      <c r="C74" s="73">
        <f t="shared" si="1"/>
        <v>5245500</v>
      </c>
      <c r="D74" s="74">
        <f>5259700-14200</f>
        <v>5245500</v>
      </c>
      <c r="E74" s="79"/>
      <c r="F74" s="79"/>
      <c r="FL74" s="5"/>
      <c r="FM74" s="5"/>
      <c r="FN74" s="5"/>
      <c r="FO74" s="5"/>
      <c r="FP74" s="5"/>
      <c r="FQ74" s="5"/>
      <c r="FR74" s="5"/>
      <c r="FS74" s="5"/>
      <c r="FT74" s="5"/>
    </row>
    <row r="75" spans="1:176" s="6" customFormat="1" ht="62.25" customHeight="1">
      <c r="A75" s="18">
        <v>41033600</v>
      </c>
      <c r="B75" s="19" t="s">
        <v>87</v>
      </c>
      <c r="C75" s="73">
        <f t="shared" si="1"/>
        <v>23247600</v>
      </c>
      <c r="D75" s="74">
        <f>16605400+6642200</f>
        <v>23247600</v>
      </c>
      <c r="E75" s="79"/>
      <c r="F75" s="79"/>
      <c r="FL75" s="5"/>
      <c r="FM75" s="5"/>
      <c r="FN75" s="5"/>
      <c r="FO75" s="5"/>
      <c r="FP75" s="5"/>
      <c r="FQ75" s="5"/>
      <c r="FR75" s="5"/>
      <c r="FS75" s="5"/>
      <c r="FT75" s="5"/>
    </row>
    <row r="76" spans="1:176" s="6" customFormat="1" ht="60" customHeight="1">
      <c r="A76" s="18">
        <v>41032600</v>
      </c>
      <c r="B76" s="19" t="s">
        <v>69</v>
      </c>
      <c r="C76" s="73">
        <f aca="true" t="shared" si="2" ref="C76:C86">+D76+E76</f>
        <v>4582800</v>
      </c>
      <c r="D76" s="74">
        <v>4582800</v>
      </c>
      <c r="E76" s="79"/>
      <c r="F76" s="79"/>
      <c r="FL76" s="5"/>
      <c r="FM76" s="5"/>
      <c r="FN76" s="5"/>
      <c r="FO76" s="5"/>
      <c r="FP76" s="5"/>
      <c r="FQ76" s="5"/>
      <c r="FR76" s="5"/>
      <c r="FS76" s="5"/>
      <c r="FT76" s="5"/>
    </row>
    <row r="77" spans="1:6" ht="48.75" customHeight="1">
      <c r="A77" s="18">
        <v>41033700</v>
      </c>
      <c r="B77" s="19" t="s">
        <v>68</v>
      </c>
      <c r="C77" s="73">
        <f t="shared" si="2"/>
        <v>630100</v>
      </c>
      <c r="D77" s="74">
        <v>630100</v>
      </c>
      <c r="E77" s="79"/>
      <c r="F77" s="79"/>
    </row>
    <row r="78" spans="1:6" ht="54" customHeight="1">
      <c r="A78" s="48">
        <v>41033800</v>
      </c>
      <c r="B78" s="86" t="s">
        <v>100</v>
      </c>
      <c r="C78" s="56">
        <f>+D78+E78</f>
        <v>599000</v>
      </c>
      <c r="D78" s="57">
        <v>599000</v>
      </c>
      <c r="E78" s="79"/>
      <c r="F78" s="79"/>
    </row>
    <row r="79" spans="1:6" ht="32.25" customHeight="1">
      <c r="A79" s="18">
        <v>41033900</v>
      </c>
      <c r="B79" s="19" t="s">
        <v>79</v>
      </c>
      <c r="C79" s="73">
        <f t="shared" si="2"/>
        <v>178110800</v>
      </c>
      <c r="D79" s="74">
        <v>178110800</v>
      </c>
      <c r="E79" s="79"/>
      <c r="F79" s="79"/>
    </row>
    <row r="80" spans="1:6" ht="32.25" customHeight="1">
      <c r="A80" s="18">
        <v>41034200</v>
      </c>
      <c r="B80" s="19" t="s">
        <v>80</v>
      </c>
      <c r="C80" s="73">
        <f t="shared" si="2"/>
        <v>777213600</v>
      </c>
      <c r="D80" s="74">
        <v>777213600</v>
      </c>
      <c r="E80" s="79"/>
      <c r="F80" s="79"/>
    </row>
    <row r="81" spans="1:6" ht="52.5" customHeight="1">
      <c r="A81" s="18">
        <v>41034500</v>
      </c>
      <c r="B81" s="19" t="s">
        <v>103</v>
      </c>
      <c r="C81" s="73">
        <f t="shared" si="2"/>
        <v>10075000</v>
      </c>
      <c r="D81" s="74">
        <f>5000000-5000000</f>
        <v>0</v>
      </c>
      <c r="E81" s="79">
        <f>30000000-20000000+75000</f>
        <v>10075000</v>
      </c>
      <c r="F81" s="79"/>
    </row>
    <row r="82" spans="1:6" ht="30" customHeight="1">
      <c r="A82" s="18">
        <v>41035000</v>
      </c>
      <c r="B82" s="19" t="s">
        <v>96</v>
      </c>
      <c r="C82" s="73">
        <f t="shared" si="2"/>
        <v>3450944.93</v>
      </c>
      <c r="D82" s="74">
        <f>356694.25+300000+100000+25140</f>
        <v>781834.25</v>
      </c>
      <c r="E82" s="79">
        <f>2455550.68+213560</f>
        <v>2669110.68</v>
      </c>
      <c r="F82" s="79">
        <f>2455550.68+213560</f>
        <v>2669110.68</v>
      </c>
    </row>
    <row r="83" spans="1:6" ht="62.25" customHeight="1">
      <c r="A83" s="88" t="s">
        <v>97</v>
      </c>
      <c r="B83" s="46" t="s">
        <v>101</v>
      </c>
      <c r="C83" s="80">
        <f>+D83</f>
        <v>4654400</v>
      </c>
      <c r="D83" s="80">
        <v>4654400</v>
      </c>
      <c r="E83" s="80"/>
      <c r="F83" s="87"/>
    </row>
    <row r="84" spans="1:6" ht="176.25" customHeight="1">
      <c r="A84" s="18">
        <v>41036100</v>
      </c>
      <c r="B84" s="19" t="s">
        <v>94</v>
      </c>
      <c r="C84" s="73">
        <f>+D84+E84</f>
        <v>8428333</v>
      </c>
      <c r="D84" s="74">
        <f>241898+8186435</f>
        <v>8428333</v>
      </c>
      <c r="E84" s="79"/>
      <c r="F84" s="79"/>
    </row>
    <row r="85" spans="1:6" ht="183" customHeight="1">
      <c r="A85" s="18">
        <v>41036600</v>
      </c>
      <c r="B85" s="19" t="s">
        <v>104</v>
      </c>
      <c r="C85" s="73">
        <f>+D85+E85</f>
        <v>135973000</v>
      </c>
      <c r="D85" s="74">
        <v>40792000</v>
      </c>
      <c r="E85" s="79">
        <v>95181000</v>
      </c>
      <c r="F85" s="79"/>
    </row>
    <row r="86" spans="1:6" ht="63" customHeight="1">
      <c r="A86" s="18">
        <v>41037000</v>
      </c>
      <c r="B86" s="19" t="s">
        <v>95</v>
      </c>
      <c r="C86" s="73">
        <f t="shared" si="2"/>
        <v>3381300</v>
      </c>
      <c r="D86" s="74">
        <f>125900+394400+2861000</f>
        <v>3381300</v>
      </c>
      <c r="E86" s="47"/>
      <c r="F86" s="47"/>
    </row>
    <row r="87" spans="1:176" s="8" customFormat="1" ht="17.25">
      <c r="A87" s="16"/>
      <c r="B87" s="45" t="s">
        <v>17</v>
      </c>
      <c r="C87" s="71">
        <f t="shared" si="1"/>
        <v>7358118993.93</v>
      </c>
      <c r="D87" s="72">
        <f>+D63+D64</f>
        <v>6692277349.25</v>
      </c>
      <c r="E87" s="72">
        <f>+E63+E64</f>
        <v>665841644.6800001</v>
      </c>
      <c r="F87" s="72">
        <f>+F63+F64</f>
        <v>2669110.68</v>
      </c>
      <c r="FL87" s="7"/>
      <c r="FM87" s="7"/>
      <c r="FN87" s="7"/>
      <c r="FO87" s="7"/>
      <c r="FP87" s="7"/>
      <c r="FQ87" s="7"/>
      <c r="FR87" s="7"/>
      <c r="FS87" s="7"/>
      <c r="FT87" s="7"/>
    </row>
    <row r="88" spans="3:6" ht="25.5" customHeight="1" hidden="1">
      <c r="C88" s="55">
        <v>6571448786.93</v>
      </c>
      <c r="D88" s="55">
        <v>6142076702.25</v>
      </c>
      <c r="E88" s="55">
        <v>429372084.68</v>
      </c>
      <c r="F88" s="12">
        <v>2455550.68</v>
      </c>
    </row>
    <row r="89" spans="3:6" ht="33" customHeight="1" hidden="1">
      <c r="C89" s="76">
        <f>+C87-C88</f>
        <v>786670207</v>
      </c>
      <c r="D89" s="76">
        <f>+D87-D88</f>
        <v>550200647</v>
      </c>
      <c r="E89" s="76">
        <f>+E87-E88</f>
        <v>236469560.00000006</v>
      </c>
      <c r="F89" s="76">
        <f>+F87-F88</f>
        <v>213560</v>
      </c>
    </row>
    <row r="90" spans="3:6" ht="18" hidden="1">
      <c r="C90" s="53">
        <f>+C88-C87</f>
        <v>-786670207</v>
      </c>
      <c r="D90" s="53">
        <f>+D88-D87</f>
        <v>-550200647</v>
      </c>
      <c r="E90" s="53">
        <f>+E88-E87</f>
        <v>-236469560.00000006</v>
      </c>
      <c r="F90" s="53">
        <f>+F88-F87</f>
        <v>-213560</v>
      </c>
    </row>
    <row r="91" spans="3:6" ht="18" hidden="1">
      <c r="C91" s="54"/>
      <c r="D91" s="54"/>
      <c r="E91" s="54"/>
      <c r="F91" s="54"/>
    </row>
  </sheetData>
  <sheetProtection/>
  <mergeCells count="8">
    <mergeCell ref="D1:F2"/>
    <mergeCell ref="D3:F3"/>
    <mergeCell ref="A4:E4"/>
    <mergeCell ref="E6:F6"/>
    <mergeCell ref="C6:C7"/>
    <mergeCell ref="D6:D7"/>
    <mergeCell ref="A6:A7"/>
    <mergeCell ref="B6:B7"/>
  </mergeCells>
  <printOptions horizontalCentered="1"/>
  <pageMargins left="0.5905511811023623" right="0.1968503937007874" top="0.1968503937007874" bottom="0.1968503937007874" header="0" footer="0"/>
  <pageSetup fitToHeight="4" fitToWidth="4" horizontalDpi="600" verticalDpi="600" orientation="portrait" paperSize="9" scale="70" r:id="rId1"/>
  <rowBreaks count="2" manualBreakCount="2">
    <brk id="33" max="5" man="1"/>
    <brk id="62"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22gfu2103</cp:lastModifiedBy>
  <cp:lastPrinted>2017-09-09T07:22:31Z</cp:lastPrinted>
  <dcterms:created xsi:type="dcterms:W3CDTF">2014-01-17T10:52:16Z</dcterms:created>
  <dcterms:modified xsi:type="dcterms:W3CDTF">2017-09-25T12:06:45Z</dcterms:modified>
  <cp:category/>
  <cp:version/>
  <cp:contentType/>
  <cp:contentStatus/>
</cp:coreProperties>
</file>