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508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'Лист1'!$6:$7</definedName>
    <definedName name="_xlnm.Print_Area" localSheetId="0">'Лист1'!$A$1:$I$86</definedName>
  </definedNames>
  <calcPr fullCalcOnLoad="1"/>
</workbook>
</file>

<file path=xl/sharedStrings.xml><?xml version="1.0" encoding="utf-8"?>
<sst xmlns="http://schemas.openxmlformats.org/spreadsheetml/2006/main" count="181" uniqueCount="148">
  <si>
    <t>Загальний фонд</t>
  </si>
  <si>
    <t xml:space="preserve">Спеціальний фонд </t>
  </si>
  <si>
    <t>Всього</t>
  </si>
  <si>
    <t>РАЗОМ</t>
  </si>
  <si>
    <t>Надання державного пільгового кредиту індивідуальним сільським забудовникам</t>
  </si>
  <si>
    <t>Інші видатки</t>
  </si>
  <si>
    <t xml:space="preserve">Інші видатки  на соціальний захист населення  </t>
  </si>
  <si>
    <t>Надання пільгового довгострокового кредиту громадянам на будівництво (реконструкцію) та придбання житла</t>
  </si>
  <si>
    <t>грн.</t>
  </si>
  <si>
    <t>Програма забезпечення безперешкодного доступу людей з обмеженими фізичними можливостями та інших маломобільних груп населення до об`єктів житлового і громадського призначення на 2012 -2017 роки</t>
  </si>
  <si>
    <t>Програма діяльності Хмельницького обласного контактного центру</t>
  </si>
  <si>
    <t>Обласна цільова соціальна програма  оздоровлення та відпочинку дітей на період до 2018 року</t>
  </si>
  <si>
    <t>Обласна програма сприяння розвитку громадянського суспільства на 2013 - 2017 роки</t>
  </si>
  <si>
    <t>Разом загальний та спеціальний фонди</t>
  </si>
  <si>
    <t xml:space="preserve">Назва головного розпорядника коштів </t>
  </si>
  <si>
    <t>Найменування обласної (регіональної) програми</t>
  </si>
  <si>
    <t>Цільова регіональна програма підтримки індивідуального житлового будівництва на селі та поліпшення житлово-побутових умов сільського населення "Власний дім" на 2012-2020 роки</t>
  </si>
  <si>
    <t>Програма централізованого забезпечення медичних закладів дороговартісним медичним обладнанням, медикаментами та виробами медичного призначення на 2016- 2018 роки</t>
  </si>
  <si>
    <t xml:space="preserve">Обласна програма розвитку освіти Хмельницької області на 2016-2020 роки </t>
  </si>
  <si>
    <t>Обласна комплексна програма соціального захисту населення на 2016- 2020 роки</t>
  </si>
  <si>
    <t>Обласна комплексна програма соціального захисту населення на 2016 - 2020 роки</t>
  </si>
  <si>
    <t>Обласна програма розвитку культури і духовності на період до 2017 року</t>
  </si>
  <si>
    <t>Обласна програма подальшого вдосконалення соціальної роботи центрів соціальних служб для сім'ї, дітей та молоді у Хмельницькій області на 2013-2017 роки</t>
  </si>
  <si>
    <t>Інша діяльність у сфері охорони навколишнього природного середовища (Обласний фонд охорони навколишнього природного середовища)</t>
  </si>
  <si>
    <t>Програма охорони навколишнього природного середовища Хмельницької області на 2016-2020 роки</t>
  </si>
  <si>
    <t>Код програмної класифікації видатків та кредитування місцевих бюджетів (ПКВКМБ)</t>
  </si>
  <si>
    <t>Код Типової програмної класифікаці1 видатків та кредитування місцевих бюджетів (ТПКВКМБ)</t>
  </si>
  <si>
    <t>Код функціональної класифікації видатків та кредитування бюджету   (ФКВКБ)</t>
  </si>
  <si>
    <t xml:space="preserve"> відповідального виконавця, бюджетної програми або напрямку видатків згідно з типовою відомчою (ТПКВКМБ)</t>
  </si>
  <si>
    <t>0540</t>
  </si>
  <si>
    <t>0520</t>
  </si>
  <si>
    <t>Збереження природно-заповідного фонду (Обласний фонд охорони навколишнього природного середовища)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</si>
  <si>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</si>
  <si>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</si>
  <si>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3160</t>
  </si>
  <si>
    <t>1040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</si>
  <si>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</si>
  <si>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</si>
  <si>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1011210</t>
  </si>
  <si>
    <t>1210</t>
  </si>
  <si>
    <t>0990</t>
  </si>
  <si>
    <t xml:space="preserve">Утримання інших закладів освіти </t>
  </si>
  <si>
    <t>1000000</t>
  </si>
  <si>
    <t>Хмельницька обласна рада (Апарат обласної ради) (головний розпорядник)</t>
  </si>
  <si>
    <t>Хмельницька обласна рада (Апарат обласної ради) (відповідальний виконавець)</t>
  </si>
  <si>
    <t>0100000</t>
  </si>
  <si>
    <t>0110000</t>
  </si>
  <si>
    <t>3400</t>
  </si>
  <si>
    <t>1090</t>
  </si>
  <si>
    <t>0113400</t>
  </si>
  <si>
    <t>Інші видатки на соціальний захист населення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</si>
  <si>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</si>
  <si>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</si>
  <si>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</si>
  <si>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2400000</t>
  </si>
  <si>
    <t>2410000</t>
  </si>
  <si>
    <t>1010000</t>
  </si>
  <si>
    <t>0800000</t>
  </si>
  <si>
    <t>0810000</t>
  </si>
  <si>
    <t>0818600</t>
  </si>
  <si>
    <t>8600</t>
  </si>
  <si>
    <t>0133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</si>
  <si>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2016 - 2019 роки</t>
  </si>
  <si>
    <t>4200</t>
  </si>
  <si>
    <t>0829</t>
  </si>
  <si>
    <t>Інші культурно-освітні заклади та заходи</t>
  </si>
  <si>
    <t>3300</t>
  </si>
  <si>
    <t>Інші установи та заклади</t>
  </si>
  <si>
    <t>1113500</t>
  </si>
  <si>
    <t>3500</t>
  </si>
  <si>
    <t>2220</t>
  </si>
  <si>
    <t>0763</t>
  </si>
  <si>
    <t>Інші заходи в галузі охорони здоров’я </t>
  </si>
  <si>
    <t>2010</t>
  </si>
  <si>
    <t>0731</t>
  </si>
  <si>
    <t>Багатопрофільна стаціонарна медична допомога населенню</t>
  </si>
  <si>
    <t>Управління інформаційної діяльності та комунікацій з громадськістю ОДА (головний розпорядник)</t>
  </si>
  <si>
    <t xml:space="preserve">Управління інформаційної діяльності та комунікацій з громадськістю ОДА (відповідальний виконавець) </t>
  </si>
  <si>
    <t>Департамент освіти і науки ОДА (головний розпорядник)</t>
  </si>
  <si>
    <t>Департамент освіти і науки ОДА (відповідальний виконавець)</t>
  </si>
  <si>
    <t>Департамент охорони здоров'я ОДА (головний розпорядник)</t>
  </si>
  <si>
    <t>Департамент охорони здоров'я ОДА (відповідальний виконавець)</t>
  </si>
  <si>
    <t xml:space="preserve">Департамент  соціального захисту населення ОДА (головний розпорядник) </t>
  </si>
  <si>
    <t xml:space="preserve">Департамент  соціального захисту населення ОДА (відповідальний виконавець)  </t>
  </si>
  <si>
    <t>Управління культури, національностей, релігій та туризму ОДА  (головний розпорядник)</t>
  </si>
  <si>
    <t>Управління культури, національностей, релігій та туризму ОДА  (відповідальний виконавець)</t>
  </si>
  <si>
    <t>Управління регіонального розвитку  та будівництва ОДА (головний розпорядник)</t>
  </si>
  <si>
    <t xml:space="preserve">Управління регіонального розвитку та будівництва ОДА (відповідальний виконавець) </t>
  </si>
  <si>
    <t>Департамент екології та природних ресурсів ОДА (головний розпорядник)</t>
  </si>
  <si>
    <t>Департамент екології та природних ресурсів ОДА (відповідальний виконавець)</t>
  </si>
  <si>
    <t>0810</t>
  </si>
  <si>
    <t>Управління молоді та спорту ОДА (головний розпорядник)</t>
  </si>
  <si>
    <t xml:space="preserve">Управління   молоді та спорту ОДА (відповідальний виконавець) </t>
  </si>
  <si>
    <t>Обласна цільова програма розвитку фізичної культури і спорту на 2012-2017 роки</t>
  </si>
  <si>
    <t>1011220</t>
  </si>
  <si>
    <t>1220</t>
  </si>
  <si>
    <t>Інші освітні програми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</si>
  <si>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</si>
  <si>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</si>
  <si>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від ______________№_____</t>
  </si>
  <si>
    <t>7618800</t>
  </si>
  <si>
    <t>0180</t>
  </si>
  <si>
    <t>Інші субвенції</t>
  </si>
  <si>
    <t>Обласна програма збереження об'єктів культурної спадщини Хмельницької області на 2015 - 2020 роки</t>
  </si>
  <si>
    <t>8800</t>
  </si>
  <si>
    <t>Обласна програма "Створення сучасної моделі управління регіональним розвитком ринку праці у Хмельницькій області на 2015 - 2017 роки"</t>
  </si>
  <si>
    <t>4060</t>
  </si>
  <si>
    <t>0824</t>
  </si>
  <si>
    <t>Бібліотеки </t>
  </si>
  <si>
    <t>Обласна програма правової освіти населення на 2016-2020 роки</t>
  </si>
  <si>
    <t>Цільова програма захисту населення і територій від надзвичайних ситуацій техногенного та природного характеру у Хмельницькій області на 2014-2018 роки</t>
  </si>
  <si>
    <t>Комлексна програма профілактики правопорушень та боротьби зі злочинністю на території Хмельницької області на 2016-2020 роки</t>
  </si>
  <si>
    <t>8370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</si>
  <si>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 </t>
  </si>
  <si>
    <t>7618370</t>
  </si>
  <si>
    <t>Департамент фінансів ОДА (відповідальний виконавець)</t>
  </si>
  <si>
    <t>0512</t>
  </si>
  <si>
    <t>Утилізація відходів (Обласний фонд охорони навколишнього природного середовища)</t>
  </si>
  <si>
    <t>Витрати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</si>
  <si>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0490</t>
  </si>
  <si>
    <t>Реалізація заходів щодо інвестиційного розвитку території</t>
  </si>
  <si>
    <t>2030</t>
  </si>
  <si>
    <t>0732</t>
  </si>
  <si>
    <t>Спеціалізована стаціонарна медична допомога населенню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</si>
  <si>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 (на придбання шкільних автобусів для перевезення дітей, що проживають у сільській місцевості)</t>
  </si>
  <si>
    <t>7618610</t>
  </si>
  <si>
    <t>Обласна програма забезпечення молоді житлом на 2013 - 2017 роки</t>
  </si>
  <si>
    <t>Департамент фінансів ОДА (головний розпорядник)</t>
  </si>
  <si>
    <t>Департамент агропромислового розвитку ОДА (головний розпорядник)</t>
  </si>
  <si>
    <t>Департамент агропромислового розвитку ОДА (відповідальний виконавець)</t>
  </si>
  <si>
    <t>5317330</t>
  </si>
  <si>
    <t>0421</t>
  </si>
  <si>
    <t>Програми в галузі сільського господарства, лісового господарства, рибальства та мисливства</t>
  </si>
  <si>
    <t>Програма розвитку агропромислового комплексу Хмельницької області на 2017-2021 роки</t>
  </si>
  <si>
    <t>Департамент економічного розвитку, промисловості та інфраструктури ОДА (головний розпорядник)</t>
  </si>
  <si>
    <t xml:space="preserve">Департамент економічного розвитку, промисловості та інфраструктури ОДА (відповідальний виконавець) </t>
  </si>
  <si>
    <t>Обласна програма фінансової підтримки комунального підприємства "Аеропорт Хмельницький"</t>
  </si>
  <si>
    <t>9110</t>
  </si>
  <si>
    <t>0511</t>
  </si>
  <si>
    <t>Охорона та раціональне використання природних ресурсів (Обласний фонд охорони навколишнього природного середовища)</t>
  </si>
  <si>
    <t>Регіональна програма підвищення енергоефективності Хмельницької області на 2017 - 2021 роки</t>
  </si>
  <si>
    <t>Додаток 7
до рішення обласної ради
"Про внесення змін до обласного бюджету на 2017 рік"</t>
  </si>
  <si>
    <t>Перелік місцевих (регіональних) програм, які фінансуватимуться за рахунок коштів</t>
  </si>
  <si>
    <t>обласного бюджету у 2017 році</t>
  </si>
  <si>
    <t xml:space="preserve">Обласна програма соціальної підтримки осіб, які беруть (брали) участь в антитерористичній операції,  та членів їх сімей, які зареєстровані в Хмельницькій області </t>
  </si>
  <si>
    <t>0456</t>
  </si>
  <si>
    <t>Утримання та розвиток інфраструктури доріг</t>
  </si>
  <si>
    <t>Програма розвитку автомобільних доріг загального користування місцевого значення у Хмельницькій області на 2015-2018 роки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</si>
</sst>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0"/>
      <color indexed="8"/>
      <name val="ARIAL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2"/>
      <name val="Times New Roman"/>
      <family val="1"/>
    </font>
    <font>
      <sz val="10"/>
      <color indexed="12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0">
      <alignment vertical="top"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" fontId="30" fillId="0" borderId="0" xfId="0" applyNumberFormat="1" applyFont="1" applyFill="1" applyAlignment="1">
      <alignment/>
    </xf>
    <xf numFmtId="186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9" fontId="0" fillId="0" borderId="0" xfId="58" applyFont="1" applyFill="1" applyAlignment="1">
      <alignment/>
    </xf>
    <xf numFmtId="184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6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84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9" fontId="0" fillId="0" borderId="0" xfId="58" applyFont="1" applyFill="1" applyAlignment="1">
      <alignment/>
    </xf>
    <xf numFmtId="186" fontId="5" fillId="0" borderId="10" xfId="49" applyNumberFormat="1" applyFont="1" applyFill="1" applyBorder="1" applyAlignment="1">
      <alignment vertical="center"/>
      <protection/>
    </xf>
    <xf numFmtId="186" fontId="5" fillId="0" borderId="10" xfId="49" applyNumberFormat="1" applyFont="1" applyFill="1" applyBorder="1">
      <alignment vertical="top"/>
      <protection/>
    </xf>
    <xf numFmtId="186" fontId="5" fillId="0" borderId="11" xfId="49" applyNumberFormat="1" applyFont="1" applyFill="1" applyBorder="1" applyAlignment="1">
      <alignment horizontal="center" vertical="center" wrapText="1"/>
      <protection/>
    </xf>
    <xf numFmtId="186" fontId="10" fillId="0" borderId="11" xfId="49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61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186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24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61" applyNumberFormat="1" applyFont="1" applyFill="1" applyBorder="1" applyAlignment="1">
      <alignment horizontal="center" vertical="center" wrapText="1"/>
    </xf>
    <xf numFmtId="4" fontId="5" fillId="0" borderId="10" xfId="49" applyNumberFormat="1" applyFont="1" applyFill="1" applyBorder="1" applyAlignment="1">
      <alignment horizontal="center" vertical="center"/>
      <protection/>
    </xf>
    <xf numFmtId="4" fontId="10" fillId="0" borderId="10" xfId="49" applyNumberFormat="1" applyFont="1" applyBorder="1" applyAlignment="1">
      <alignment horizontal="center" vertical="center"/>
      <protection/>
    </xf>
    <xf numFmtId="4" fontId="10" fillId="0" borderId="10" xfId="49" applyNumberFormat="1" applyFont="1" applyFill="1" applyBorder="1" applyAlignment="1">
      <alignment horizontal="center" vertical="center"/>
      <protection/>
    </xf>
    <xf numFmtId="4" fontId="38" fillId="0" borderId="0" xfId="0" applyNumberFormat="1" applyFont="1" applyFill="1" applyAlignment="1">
      <alignment/>
    </xf>
    <xf numFmtId="186" fontId="10" fillId="0" borderId="11" xfId="49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Fill="1" applyAlignment="1">
      <alignment/>
    </xf>
    <xf numFmtId="3" fontId="10" fillId="0" borderId="10" xfId="49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Fill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6" fontId="10" fillId="0" borderId="12" xfId="49" applyNumberFormat="1" applyFont="1" applyFill="1" applyBorder="1" applyAlignment="1">
      <alignment horizontal="center" vertical="center" wrapText="1"/>
      <protection/>
    </xf>
    <xf numFmtId="186" fontId="10" fillId="0" borderId="14" xfId="49" applyNumberFormat="1" applyFont="1" applyFill="1" applyBorder="1" applyAlignment="1">
      <alignment horizontal="center" vertical="center" wrapText="1"/>
      <protection/>
    </xf>
    <xf numFmtId="186" fontId="10" fillId="0" borderId="11" xfId="49" applyNumberFormat="1" applyFont="1" applyFill="1" applyBorder="1" applyAlignment="1">
      <alignment horizontal="center" vertical="center" wrapText="1"/>
      <protection/>
    </xf>
    <xf numFmtId="184" fontId="10" fillId="0" borderId="12" xfId="0" applyNumberFormat="1" applyFont="1" applyFill="1" applyBorder="1" applyAlignment="1">
      <alignment horizontal="left" vertical="center" wrapText="1"/>
    </xf>
    <xf numFmtId="184" fontId="10" fillId="0" borderId="14" xfId="0" applyNumberFormat="1" applyFont="1" applyFill="1" applyBorder="1" applyAlignment="1">
      <alignment horizontal="left" vertical="center" wrapText="1"/>
    </xf>
    <xf numFmtId="184" fontId="10" fillId="0" borderId="11" xfId="0" applyNumberFormat="1" applyFont="1" applyFill="1" applyBorder="1" applyAlignment="1">
      <alignment horizontal="left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5;&#1044;&#1054;&#1056;&#1059;&#1050;\&#1041;&#1102;&#1076;&#1078;&#1077;&#1090;%202016\&#1059;&#1090;&#1086;&#1095;&#1085;&#1077;&#1085;&#1085;&#1103;%20&#1086;&#1073;&#1083;&#1073;&#1102;&#1076;&#1078;&#1077;&#1090;&#1091;%202016%2020.04.16\dod%20%20%20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5">
          <cell r="D85">
            <v>135349810</v>
          </cell>
          <cell r="E85">
            <v>64410311</v>
          </cell>
          <cell r="F85">
            <v>199760121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view="pageBreakPreview" zoomScale="75" zoomScaleNormal="75" zoomScaleSheetLayoutView="75" zoomScalePageLayoutView="0" workbookViewId="0" topLeftCell="A82">
      <selection activeCell="A52" sqref="A1:H16384"/>
    </sheetView>
  </sheetViews>
  <sheetFormatPr defaultColWidth="9.00390625" defaultRowHeight="12.75"/>
  <cols>
    <col min="1" max="1" width="19.50390625" style="86" customWidth="1"/>
    <col min="2" max="2" width="19.125" style="86" customWidth="1"/>
    <col min="3" max="3" width="19.50390625" style="86" customWidth="1"/>
    <col min="4" max="4" width="34.625" style="87" customWidth="1"/>
    <col min="5" max="5" width="40.50390625" style="86" customWidth="1"/>
    <col min="6" max="6" width="16.50390625" style="21" customWidth="1"/>
    <col min="7" max="7" width="15.625" style="21" customWidth="1"/>
    <col min="8" max="8" width="16.50390625" style="23" customWidth="1"/>
    <col min="9" max="9" width="19.125" style="0" hidden="1" customWidth="1"/>
    <col min="10" max="10" width="15.875" style="0" hidden="1" customWidth="1"/>
    <col min="11" max="11" width="0" style="0" hidden="1" customWidth="1"/>
    <col min="12" max="12" width="10.50390625" style="0" hidden="1" customWidth="1"/>
    <col min="13" max="14" width="13.875" style="89" bestFit="1" customWidth="1"/>
  </cols>
  <sheetData>
    <row r="1" spans="1:14" ht="64.5" customHeight="1">
      <c r="A1" s="43"/>
      <c r="B1" s="43"/>
      <c r="C1" s="43"/>
      <c r="D1" s="44"/>
      <c r="E1" s="43"/>
      <c r="F1" s="108" t="s">
        <v>141</v>
      </c>
      <c r="G1" s="108"/>
      <c r="H1" s="108"/>
      <c r="I1" s="45"/>
      <c r="J1" s="45"/>
      <c r="M1" s="88"/>
      <c r="N1" s="88"/>
    </row>
    <row r="2" spans="1:14" ht="17.25">
      <c r="A2" s="37"/>
      <c r="B2" s="37"/>
      <c r="C2" s="37"/>
      <c r="D2" s="37"/>
      <c r="E2" s="37"/>
      <c r="F2" s="110" t="s">
        <v>99</v>
      </c>
      <c r="G2" s="110"/>
      <c r="H2" s="110"/>
      <c r="I2" s="45"/>
      <c r="J2" s="45"/>
      <c r="M2" s="88"/>
      <c r="N2" s="88"/>
    </row>
    <row r="3" spans="1:14" ht="33" customHeight="1">
      <c r="A3" s="105" t="s">
        <v>142</v>
      </c>
      <c r="B3" s="105"/>
      <c r="C3" s="105"/>
      <c r="D3" s="105"/>
      <c r="E3" s="105"/>
      <c r="F3" s="7"/>
      <c r="G3" s="7"/>
      <c r="H3" s="7"/>
      <c r="I3" s="5"/>
      <c r="J3" s="5"/>
      <c r="M3" s="88"/>
      <c r="N3" s="88"/>
    </row>
    <row r="4" spans="1:14" ht="18" customHeight="1">
      <c r="A4" s="105" t="s">
        <v>143</v>
      </c>
      <c r="B4" s="105"/>
      <c r="C4" s="105"/>
      <c r="D4" s="105"/>
      <c r="E4" s="105"/>
      <c r="F4" s="7"/>
      <c r="G4" s="7"/>
      <c r="H4" s="7"/>
      <c r="I4" s="25"/>
      <c r="J4" s="5"/>
      <c r="M4" s="88"/>
      <c r="N4" s="88"/>
    </row>
    <row r="5" spans="1:14" ht="24" customHeight="1">
      <c r="A5" s="5"/>
      <c r="B5" s="5"/>
      <c r="C5" s="5"/>
      <c r="D5" s="7"/>
      <c r="E5" s="7"/>
      <c r="F5" s="17"/>
      <c r="G5" s="17"/>
      <c r="H5" s="36" t="s">
        <v>8</v>
      </c>
      <c r="I5" s="46"/>
      <c r="J5" s="23"/>
      <c r="M5" s="88"/>
      <c r="N5" s="88"/>
    </row>
    <row r="6" spans="1:14" ht="62.25" customHeight="1">
      <c r="A6" s="106" t="s">
        <v>25</v>
      </c>
      <c r="B6" s="104" t="s">
        <v>26</v>
      </c>
      <c r="C6" s="104" t="s">
        <v>27</v>
      </c>
      <c r="D6" s="99" t="s">
        <v>14</v>
      </c>
      <c r="E6" s="104" t="s">
        <v>15</v>
      </c>
      <c r="F6" s="109" t="s">
        <v>0</v>
      </c>
      <c r="G6" s="109" t="s">
        <v>1</v>
      </c>
      <c r="H6" s="109" t="s">
        <v>13</v>
      </c>
      <c r="I6" s="5"/>
      <c r="J6" s="5"/>
      <c r="M6" s="88"/>
      <c r="N6" s="88"/>
    </row>
    <row r="7" spans="1:14" ht="69" customHeight="1">
      <c r="A7" s="107"/>
      <c r="B7" s="104"/>
      <c r="C7" s="104"/>
      <c r="D7" s="28" t="s">
        <v>28</v>
      </c>
      <c r="E7" s="104"/>
      <c r="F7" s="109"/>
      <c r="G7" s="109"/>
      <c r="H7" s="109"/>
      <c r="I7" s="5"/>
      <c r="J7" s="5"/>
      <c r="M7" s="88"/>
      <c r="N7" s="88"/>
    </row>
    <row r="8" spans="1:10" s="22" customFormat="1" ht="15">
      <c r="A8" s="18">
        <v>1</v>
      </c>
      <c r="B8" s="29">
        <v>2</v>
      </c>
      <c r="C8" s="29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21"/>
      <c r="J8" s="21"/>
    </row>
    <row r="9" spans="1:14" s="2" customFormat="1" ht="46.5">
      <c r="A9" s="51" t="s">
        <v>45</v>
      </c>
      <c r="B9" s="11"/>
      <c r="C9" s="10"/>
      <c r="D9" s="9" t="s">
        <v>43</v>
      </c>
      <c r="E9" s="9"/>
      <c r="F9" s="79">
        <f>F10</f>
        <v>3500000</v>
      </c>
      <c r="G9" s="79">
        <v>0</v>
      </c>
      <c r="H9" s="79">
        <f>F9+G9</f>
        <v>3500000</v>
      </c>
      <c r="I9" s="26">
        <f>H12-J9</f>
        <v>2500000</v>
      </c>
      <c r="J9" s="5">
        <v>1000000</v>
      </c>
      <c r="M9" s="23"/>
      <c r="N9" s="23"/>
    </row>
    <row r="10" spans="1:14" s="2" customFormat="1" ht="46.5">
      <c r="A10" s="51" t="s">
        <v>46</v>
      </c>
      <c r="B10" s="11"/>
      <c r="C10" s="10"/>
      <c r="D10" s="9" t="s">
        <v>44</v>
      </c>
      <c r="E10" s="9"/>
      <c r="F10" s="79">
        <f>F11</f>
        <v>3500000</v>
      </c>
      <c r="G10" s="79">
        <v>0</v>
      </c>
      <c r="H10" s="79">
        <f>F10+G10</f>
        <v>3500000</v>
      </c>
      <c r="I10" s="26"/>
      <c r="J10" s="5"/>
      <c r="M10" s="23"/>
      <c r="N10" s="23"/>
    </row>
    <row r="11" spans="1:14" s="2" customFormat="1" ht="46.5">
      <c r="A11" s="11" t="s">
        <v>49</v>
      </c>
      <c r="B11" s="11" t="s">
        <v>47</v>
      </c>
      <c r="C11" s="11" t="s">
        <v>48</v>
      </c>
      <c r="D11" s="34" t="s">
        <v>6</v>
      </c>
      <c r="E11" s="10" t="s">
        <v>20</v>
      </c>
      <c r="F11" s="78">
        <f>500000+2000000+1000000</f>
        <v>3500000</v>
      </c>
      <c r="G11" s="79">
        <v>0</v>
      </c>
      <c r="H11" s="78">
        <f>F11+G11</f>
        <v>3500000</v>
      </c>
      <c r="I11" s="23"/>
      <c r="J11" s="23"/>
      <c r="M11" s="23">
        <v>20000000</v>
      </c>
      <c r="N11" s="23"/>
    </row>
    <row r="12" spans="1:14" ht="15">
      <c r="A12" s="9"/>
      <c r="B12" s="10"/>
      <c r="C12" s="10"/>
      <c r="D12" s="9" t="s">
        <v>2</v>
      </c>
      <c r="E12" s="9"/>
      <c r="F12" s="79">
        <f>SUM(F11)</f>
        <v>3500000</v>
      </c>
      <c r="G12" s="79">
        <f>SUM(G11)</f>
        <v>0</v>
      </c>
      <c r="H12" s="79">
        <f>F12+G12</f>
        <v>3500000</v>
      </c>
      <c r="I12" s="5"/>
      <c r="J12" s="5"/>
      <c r="M12" s="45"/>
      <c r="N12" s="45"/>
    </row>
    <row r="13" spans="1:10" s="21" customFormat="1" ht="71.25" customHeight="1">
      <c r="A13" s="51" t="s">
        <v>57</v>
      </c>
      <c r="B13" s="11"/>
      <c r="C13" s="11"/>
      <c r="D13" s="42" t="s">
        <v>76</v>
      </c>
      <c r="E13" s="9"/>
      <c r="F13" s="79">
        <f>F15+F16</f>
        <v>559000</v>
      </c>
      <c r="G13" s="79">
        <f>G15+G16</f>
        <v>0</v>
      </c>
      <c r="H13" s="79">
        <f>H15+H16</f>
        <v>559000</v>
      </c>
      <c r="I13" s="20">
        <f>H17-J13</f>
        <v>433000</v>
      </c>
      <c r="J13" s="21">
        <v>126000</v>
      </c>
    </row>
    <row r="14" spans="1:9" s="21" customFormat="1" ht="71.25" customHeight="1">
      <c r="A14" s="51" t="s">
        <v>58</v>
      </c>
      <c r="B14" s="11"/>
      <c r="C14" s="11"/>
      <c r="D14" s="42" t="s">
        <v>77</v>
      </c>
      <c r="E14" s="9"/>
      <c r="F14" s="79">
        <f>F15+F16</f>
        <v>559000</v>
      </c>
      <c r="G14" s="79">
        <f>G15+G16</f>
        <v>0</v>
      </c>
      <c r="H14" s="79">
        <f>H15+H16</f>
        <v>559000</v>
      </c>
      <c r="I14" s="20"/>
    </row>
    <row r="15" spans="1:14" s="2" customFormat="1" ht="93">
      <c r="A15" s="11" t="s">
        <v>59</v>
      </c>
      <c r="B15" s="11" t="s">
        <v>60</v>
      </c>
      <c r="C15" s="11" t="s">
        <v>61</v>
      </c>
      <c r="D15" s="34" t="s">
        <v>5</v>
      </c>
      <c r="E15" s="10" t="s">
        <v>62</v>
      </c>
      <c r="F15" s="78">
        <v>433000</v>
      </c>
      <c r="G15" s="78">
        <v>0</v>
      </c>
      <c r="H15" s="78">
        <f>F15+G15</f>
        <v>433000</v>
      </c>
      <c r="I15" s="24"/>
      <c r="J15" s="23"/>
      <c r="M15" s="23"/>
      <c r="N15" s="23"/>
    </row>
    <row r="16" spans="1:14" s="5" customFormat="1" ht="46.5">
      <c r="A16" s="11" t="s">
        <v>59</v>
      </c>
      <c r="B16" s="11" t="s">
        <v>60</v>
      </c>
      <c r="C16" s="11" t="s">
        <v>61</v>
      </c>
      <c r="D16" s="34" t="s">
        <v>5</v>
      </c>
      <c r="E16" s="10" t="s">
        <v>12</v>
      </c>
      <c r="F16" s="78">
        <v>126000</v>
      </c>
      <c r="G16" s="78">
        <v>0</v>
      </c>
      <c r="H16" s="78">
        <f>F16+G16</f>
        <v>126000</v>
      </c>
      <c r="I16" s="24"/>
      <c r="J16" s="23"/>
      <c r="M16" s="23"/>
      <c r="N16" s="23"/>
    </row>
    <row r="17" spans="1:14" s="6" customFormat="1" ht="15">
      <c r="A17" s="51"/>
      <c r="B17" s="11"/>
      <c r="C17" s="11"/>
      <c r="D17" s="9" t="s">
        <v>2</v>
      </c>
      <c r="E17" s="10"/>
      <c r="F17" s="79">
        <f>F15+F16</f>
        <v>559000</v>
      </c>
      <c r="G17" s="79">
        <f>G15+G16</f>
        <v>0</v>
      </c>
      <c r="H17" s="79">
        <f>H15+H16</f>
        <v>559000</v>
      </c>
      <c r="I17" s="27"/>
      <c r="J17" s="5"/>
      <c r="M17" s="45"/>
      <c r="N17" s="45"/>
    </row>
    <row r="18" spans="1:14" s="5" customFormat="1" ht="30.75">
      <c r="A18" s="51" t="s">
        <v>42</v>
      </c>
      <c r="B18" s="11"/>
      <c r="C18" s="11"/>
      <c r="D18" s="9" t="s">
        <v>78</v>
      </c>
      <c r="E18" s="10"/>
      <c r="F18" s="79">
        <f>F19</f>
        <v>9669700</v>
      </c>
      <c r="G18" s="79">
        <f>G19</f>
        <v>745000</v>
      </c>
      <c r="H18" s="79">
        <f>F18+G18</f>
        <v>10414700</v>
      </c>
      <c r="I18" s="27">
        <f>H23-J18</f>
        <v>1704570</v>
      </c>
      <c r="J18" s="5">
        <v>8710130</v>
      </c>
      <c r="M18" s="23"/>
      <c r="N18" s="23"/>
    </row>
    <row r="19" spans="1:13" s="5" customFormat="1" ht="46.5">
      <c r="A19" s="51" t="s">
        <v>56</v>
      </c>
      <c r="B19" s="11"/>
      <c r="C19" s="11"/>
      <c r="D19" s="9" t="s">
        <v>79</v>
      </c>
      <c r="E19" s="10"/>
      <c r="F19" s="79">
        <f>F20+F21+F22</f>
        <v>9669700</v>
      </c>
      <c r="G19" s="80">
        <f>G20+G21+G22</f>
        <v>745000</v>
      </c>
      <c r="H19" s="79">
        <f>F19+G19</f>
        <v>10414700</v>
      </c>
      <c r="I19" s="27"/>
      <c r="M19" s="52" t="e">
        <f>M20+M21+M22+#REF!</f>
        <v>#REF!</v>
      </c>
    </row>
    <row r="20" spans="1:10" s="5" customFormat="1" ht="111.75" customHeight="1">
      <c r="A20" s="53" t="s">
        <v>36</v>
      </c>
      <c r="B20" s="53" t="s">
        <v>34</v>
      </c>
      <c r="C20" s="53" t="s">
        <v>35</v>
      </c>
      <c r="D20" s="38" t="s">
        <v>37</v>
      </c>
      <c r="E20" s="10" t="s">
        <v>11</v>
      </c>
      <c r="F20" s="78">
        <v>4624700</v>
      </c>
      <c r="G20" s="78">
        <v>0</v>
      </c>
      <c r="H20" s="78">
        <f>F20+G20</f>
        <v>4624700</v>
      </c>
      <c r="I20" s="24"/>
      <c r="J20" s="23"/>
    </row>
    <row r="21" spans="1:13" s="5" customFormat="1" ht="34.5" customHeight="1">
      <c r="A21" s="53" t="s">
        <v>38</v>
      </c>
      <c r="B21" s="53" t="s">
        <v>39</v>
      </c>
      <c r="C21" s="53" t="s">
        <v>40</v>
      </c>
      <c r="D21" s="34" t="s">
        <v>41</v>
      </c>
      <c r="E21" s="114" t="s">
        <v>18</v>
      </c>
      <c r="F21" s="78">
        <f>52000+4523000+170000</f>
        <v>4745000</v>
      </c>
      <c r="G21" s="78">
        <v>745000</v>
      </c>
      <c r="H21" s="78">
        <f>F21+G21</f>
        <v>5490000</v>
      </c>
      <c r="I21" s="24"/>
      <c r="J21" s="23"/>
      <c r="M21" s="5">
        <v>52000</v>
      </c>
    </row>
    <row r="22" spans="1:10" s="5" customFormat="1" ht="30" customHeight="1">
      <c r="A22" s="53" t="s">
        <v>94</v>
      </c>
      <c r="B22" s="53" t="s">
        <v>95</v>
      </c>
      <c r="C22" s="53" t="s">
        <v>40</v>
      </c>
      <c r="D22" s="34" t="s">
        <v>96</v>
      </c>
      <c r="E22" s="114"/>
      <c r="F22" s="78">
        <v>300000</v>
      </c>
      <c r="G22" s="78"/>
      <c r="H22" s="78">
        <f>F22+G22</f>
        <v>300000</v>
      </c>
      <c r="I22" s="24"/>
      <c r="J22" s="23"/>
    </row>
    <row r="23" spans="1:10" s="6" customFormat="1" ht="15">
      <c r="A23" s="51"/>
      <c r="B23" s="11"/>
      <c r="C23" s="11"/>
      <c r="D23" s="9" t="s">
        <v>2</v>
      </c>
      <c r="E23" s="10"/>
      <c r="F23" s="79">
        <f>SUM(F20:F22)</f>
        <v>9669700</v>
      </c>
      <c r="G23" s="79">
        <f>SUM(G20:G22)</f>
        <v>745000</v>
      </c>
      <c r="H23" s="79">
        <f>SUM(H20:H22)</f>
        <v>10414700</v>
      </c>
      <c r="I23" s="27"/>
      <c r="J23" s="5"/>
    </row>
    <row r="24" spans="1:10" s="31" customFormat="1" ht="51" customHeight="1">
      <c r="A24" s="9">
        <v>1100000</v>
      </c>
      <c r="B24" s="53"/>
      <c r="C24" s="53"/>
      <c r="D24" s="9" t="s">
        <v>91</v>
      </c>
      <c r="E24" s="66"/>
      <c r="F24" s="79">
        <f>F26+F27</f>
        <v>4190200</v>
      </c>
      <c r="G24" s="79">
        <f>G26+G27</f>
        <v>0</v>
      </c>
      <c r="H24" s="79">
        <f>H26+H27</f>
        <v>4190200</v>
      </c>
      <c r="I24" s="30">
        <f>H28-J24</f>
        <v>1415100</v>
      </c>
      <c r="J24" s="31">
        <v>2775100</v>
      </c>
    </row>
    <row r="25" spans="1:9" s="31" customFormat="1" ht="51" customHeight="1">
      <c r="A25" s="9">
        <v>1110000</v>
      </c>
      <c r="B25" s="53"/>
      <c r="C25" s="53"/>
      <c r="D25" s="9" t="s">
        <v>92</v>
      </c>
      <c r="E25" s="66"/>
      <c r="F25" s="79">
        <f>F26+F27</f>
        <v>4190200</v>
      </c>
      <c r="G25" s="79">
        <f>G26+G27</f>
        <v>0</v>
      </c>
      <c r="H25" s="79">
        <f>H26+H27</f>
        <v>4190200</v>
      </c>
      <c r="I25" s="30"/>
    </row>
    <row r="26" spans="1:14" s="5" customFormat="1" ht="78">
      <c r="A26" s="11" t="s">
        <v>68</v>
      </c>
      <c r="B26" s="11" t="s">
        <v>69</v>
      </c>
      <c r="C26" s="11" t="s">
        <v>35</v>
      </c>
      <c r="D26" s="34" t="s">
        <v>5</v>
      </c>
      <c r="E26" s="10" t="s">
        <v>22</v>
      </c>
      <c r="F26" s="78">
        <v>3450500</v>
      </c>
      <c r="G26" s="78"/>
      <c r="H26" s="78">
        <f aca="true" t="shared" si="0" ref="H26:H34">F26+G26</f>
        <v>3450500</v>
      </c>
      <c r="I26" s="24"/>
      <c r="J26" s="23"/>
      <c r="M26" s="86"/>
      <c r="N26" s="86"/>
    </row>
    <row r="27" spans="1:14" s="35" customFormat="1" ht="96" customHeight="1">
      <c r="A27" s="10">
        <v>1115061</v>
      </c>
      <c r="B27" s="11" t="s">
        <v>98</v>
      </c>
      <c r="C27" s="11" t="s">
        <v>90</v>
      </c>
      <c r="D27" s="38" t="s">
        <v>97</v>
      </c>
      <c r="E27" s="10" t="s">
        <v>93</v>
      </c>
      <c r="F27" s="78">
        <v>739700</v>
      </c>
      <c r="G27" s="78"/>
      <c r="H27" s="78">
        <f>F27+G27</f>
        <v>739700</v>
      </c>
      <c r="I27" s="24"/>
      <c r="J27" s="23"/>
      <c r="M27" s="86"/>
      <c r="N27" s="86"/>
    </row>
    <row r="28" spans="1:14" s="6" customFormat="1" ht="15">
      <c r="A28" s="51"/>
      <c r="B28" s="11"/>
      <c r="C28" s="11"/>
      <c r="D28" s="9" t="s">
        <v>2</v>
      </c>
      <c r="E28" s="10"/>
      <c r="F28" s="79">
        <f>F26+F27</f>
        <v>4190200</v>
      </c>
      <c r="G28" s="79">
        <f>SUM(G26:G26)</f>
        <v>0</v>
      </c>
      <c r="H28" s="79">
        <f t="shared" si="0"/>
        <v>4190200</v>
      </c>
      <c r="I28" s="27"/>
      <c r="J28" s="5"/>
      <c r="M28" s="89"/>
      <c r="N28" s="89"/>
    </row>
    <row r="29" spans="1:10" s="31" customFormat="1" ht="36.75" customHeight="1">
      <c r="A29" s="54">
        <v>1400000</v>
      </c>
      <c r="B29" s="55"/>
      <c r="C29" s="56"/>
      <c r="D29" s="9" t="s">
        <v>80</v>
      </c>
      <c r="E29" s="47"/>
      <c r="F29" s="81">
        <f>F30</f>
        <v>83991873</v>
      </c>
      <c r="G29" s="81">
        <f>+G31+G33+G32+G34</f>
        <v>8436500</v>
      </c>
      <c r="H29" s="81">
        <f>H31+H32+H33+H34</f>
        <v>92428373</v>
      </c>
      <c r="I29" s="30"/>
      <c r="J29" s="30"/>
    </row>
    <row r="30" spans="1:10" s="31" customFormat="1" ht="52.5" customHeight="1">
      <c r="A30" s="54">
        <v>1410000</v>
      </c>
      <c r="B30" s="55"/>
      <c r="C30" s="56"/>
      <c r="D30" s="9" t="s">
        <v>81</v>
      </c>
      <c r="E30" s="48"/>
      <c r="F30" s="81">
        <f>+F31+F33+F32+F34</f>
        <v>83991873</v>
      </c>
      <c r="G30" s="81">
        <f>+G31+G33+G32+G34</f>
        <v>8436500</v>
      </c>
      <c r="H30" s="81">
        <f>F30+G30</f>
        <v>92428373</v>
      </c>
      <c r="I30" s="30"/>
      <c r="J30" s="30"/>
    </row>
    <row r="31" spans="1:14" s="6" customFormat="1" ht="39" customHeight="1">
      <c r="A31" s="10">
        <v>1412010</v>
      </c>
      <c r="B31" s="11" t="s">
        <v>73</v>
      </c>
      <c r="C31" s="11" t="s">
        <v>74</v>
      </c>
      <c r="D31" s="34" t="s">
        <v>75</v>
      </c>
      <c r="E31" s="111" t="s">
        <v>17</v>
      </c>
      <c r="F31" s="78">
        <f>47104000+12430900</f>
        <v>59534900</v>
      </c>
      <c r="G31" s="78">
        <v>4855000</v>
      </c>
      <c r="H31" s="78">
        <f t="shared" si="0"/>
        <v>64389900</v>
      </c>
      <c r="I31" s="24"/>
      <c r="J31" s="23"/>
      <c r="M31" s="89">
        <v>12430900</v>
      </c>
      <c r="N31" s="89"/>
    </row>
    <row r="32" spans="1:14" s="6" customFormat="1" ht="37.5" customHeight="1">
      <c r="A32" s="10">
        <v>1412030</v>
      </c>
      <c r="B32" s="11" t="s">
        <v>121</v>
      </c>
      <c r="C32" s="11" t="s">
        <v>122</v>
      </c>
      <c r="D32" s="34" t="s">
        <v>123</v>
      </c>
      <c r="E32" s="112"/>
      <c r="F32" s="78">
        <v>1000000</v>
      </c>
      <c r="G32" s="78"/>
      <c r="H32" s="78">
        <f t="shared" si="0"/>
        <v>1000000</v>
      </c>
      <c r="I32" s="24"/>
      <c r="J32" s="23"/>
      <c r="M32" s="89">
        <v>1000000</v>
      </c>
      <c r="N32" s="89"/>
    </row>
    <row r="33" spans="1:14" s="6" customFormat="1" ht="40.5" customHeight="1">
      <c r="A33" s="10">
        <v>1412220</v>
      </c>
      <c r="B33" s="57" t="s">
        <v>70</v>
      </c>
      <c r="C33" s="11" t="s">
        <v>71</v>
      </c>
      <c r="D33" s="39" t="s">
        <v>72</v>
      </c>
      <c r="E33" s="113"/>
      <c r="F33" s="78">
        <f>13658000+9058973+740000</f>
        <v>23456973</v>
      </c>
      <c r="G33" s="78">
        <f>495000+330000+56500</f>
        <v>881500</v>
      </c>
      <c r="H33" s="78">
        <f t="shared" si="0"/>
        <v>24338473</v>
      </c>
      <c r="I33" s="24"/>
      <c r="J33" s="23"/>
      <c r="M33" s="89">
        <f>495000+330000+56500+9058973</f>
        <v>9940473</v>
      </c>
      <c r="N33" s="89"/>
    </row>
    <row r="34" spans="1:14" s="6" customFormat="1" ht="81" customHeight="1">
      <c r="A34" s="10">
        <v>1419110</v>
      </c>
      <c r="B34" s="57" t="s">
        <v>137</v>
      </c>
      <c r="C34" s="11" t="s">
        <v>138</v>
      </c>
      <c r="D34" s="39" t="s">
        <v>139</v>
      </c>
      <c r="E34" s="97" t="s">
        <v>24</v>
      </c>
      <c r="F34" s="78"/>
      <c r="G34" s="78">
        <v>2700000</v>
      </c>
      <c r="H34" s="78">
        <f t="shared" si="0"/>
        <v>2700000</v>
      </c>
      <c r="I34" s="24"/>
      <c r="J34" s="23"/>
      <c r="M34" s="89"/>
      <c r="N34" s="89"/>
    </row>
    <row r="35" spans="1:14" s="6" customFormat="1" ht="15">
      <c r="A35" s="9"/>
      <c r="B35" s="10"/>
      <c r="C35" s="10"/>
      <c r="D35" s="9" t="s">
        <v>2</v>
      </c>
      <c r="E35" s="9"/>
      <c r="F35" s="79">
        <f>+F31+F33+F32+F34</f>
        <v>83991873</v>
      </c>
      <c r="G35" s="79">
        <f>+G31+G33+G32+G34</f>
        <v>8436500</v>
      </c>
      <c r="H35" s="79">
        <f>H31+H33+H32+H34</f>
        <v>92428373</v>
      </c>
      <c r="I35" s="27"/>
      <c r="J35" s="5"/>
      <c r="M35" s="89"/>
      <c r="N35" s="89"/>
    </row>
    <row r="36" spans="1:13" s="31" customFormat="1" ht="49.5" customHeight="1">
      <c r="A36" s="9">
        <v>1500000</v>
      </c>
      <c r="B36" s="11"/>
      <c r="C36" s="11"/>
      <c r="D36" s="41" t="s">
        <v>82</v>
      </c>
      <c r="E36" s="9"/>
      <c r="F36" s="79">
        <f>+F42+F43+F39+F38+F40+F41</f>
        <v>12502825.5</v>
      </c>
      <c r="G36" s="79">
        <f>+G42+G43+G39+G38+G40</f>
        <v>3790519.43</v>
      </c>
      <c r="H36" s="79">
        <f aca="true" t="shared" si="1" ref="H36:H43">F36+G36</f>
        <v>16293344.93</v>
      </c>
      <c r="I36" s="30">
        <f>H44-J36</f>
        <v>7827044.93</v>
      </c>
      <c r="J36" s="31">
        <v>8466300</v>
      </c>
      <c r="M36" s="30">
        <v>3000000</v>
      </c>
    </row>
    <row r="37" spans="1:13" s="31" customFormat="1" ht="57" customHeight="1">
      <c r="A37" s="9">
        <v>1510000</v>
      </c>
      <c r="B37" s="11"/>
      <c r="C37" s="11"/>
      <c r="D37" s="41" t="s">
        <v>83</v>
      </c>
      <c r="E37" s="9"/>
      <c r="F37" s="79">
        <f>+F42+F43+F38+F39+F40+F41</f>
        <v>12502825.5</v>
      </c>
      <c r="G37" s="79">
        <f>G40</f>
        <v>3790519.43</v>
      </c>
      <c r="H37" s="79">
        <f>H38+H39+H40+H41+H42+H43</f>
        <v>16293344.93</v>
      </c>
      <c r="I37" s="30"/>
      <c r="M37" s="30"/>
    </row>
    <row r="38" spans="1:14" s="3" customFormat="1" ht="46.5">
      <c r="A38" s="111">
        <v>1513400</v>
      </c>
      <c r="B38" s="101" t="s">
        <v>47</v>
      </c>
      <c r="C38" s="101" t="s">
        <v>48</v>
      </c>
      <c r="D38" s="121" t="s">
        <v>50</v>
      </c>
      <c r="E38" s="10" t="s">
        <v>19</v>
      </c>
      <c r="F38" s="78">
        <f>4834000+2000000+4500000-500000+130000</f>
        <v>10964000</v>
      </c>
      <c r="G38" s="79"/>
      <c r="H38" s="78">
        <f t="shared" si="1"/>
        <v>10964000</v>
      </c>
      <c r="I38" s="24"/>
      <c r="J38" s="23"/>
      <c r="M38" s="90">
        <v>2000000</v>
      </c>
      <c r="N38" s="86"/>
    </row>
    <row r="39" spans="1:14" s="3" customFormat="1" ht="93">
      <c r="A39" s="112"/>
      <c r="B39" s="102"/>
      <c r="C39" s="102"/>
      <c r="D39" s="122"/>
      <c r="E39" s="10" t="s">
        <v>9</v>
      </c>
      <c r="F39" s="78">
        <v>80000</v>
      </c>
      <c r="G39" s="79"/>
      <c r="H39" s="78">
        <f t="shared" si="1"/>
        <v>80000</v>
      </c>
      <c r="I39" s="24"/>
      <c r="J39" s="23"/>
      <c r="M39" s="90"/>
      <c r="N39" s="86"/>
    </row>
    <row r="40" spans="1:14" s="3" customFormat="1" ht="87.75" customHeight="1">
      <c r="A40" s="112"/>
      <c r="B40" s="102"/>
      <c r="C40" s="102"/>
      <c r="D40" s="122"/>
      <c r="E40" s="10" t="s">
        <v>105</v>
      </c>
      <c r="F40" s="78">
        <f>356694.25-326848.75-8120</f>
        <v>21725.5</v>
      </c>
      <c r="G40" s="78">
        <f>1000000+2455550.68+326848.75+8120</f>
        <v>3790519.43</v>
      </c>
      <c r="H40" s="78">
        <f>F40+G40</f>
        <v>3812244.93</v>
      </c>
      <c r="I40" s="24"/>
      <c r="J40" s="23"/>
      <c r="M40" s="90">
        <v>1000000</v>
      </c>
      <c r="N40" s="86"/>
    </row>
    <row r="41" spans="1:14" s="3" customFormat="1" ht="87.75" customHeight="1">
      <c r="A41" s="113"/>
      <c r="B41" s="103"/>
      <c r="C41" s="103"/>
      <c r="D41" s="123"/>
      <c r="E41" s="10" t="s">
        <v>144</v>
      </c>
      <c r="F41" s="78">
        <v>500000</v>
      </c>
      <c r="G41" s="78">
        <v>0</v>
      </c>
      <c r="H41" s="78">
        <f>F41+G41</f>
        <v>500000</v>
      </c>
      <c r="I41" s="24"/>
      <c r="J41" s="23"/>
      <c r="M41" s="90"/>
      <c r="N41" s="86"/>
    </row>
    <row r="42" spans="1:14" s="3" customFormat="1" ht="62.25" customHeight="1">
      <c r="A42" s="10">
        <v>1513202</v>
      </c>
      <c r="B42" s="11" t="s">
        <v>51</v>
      </c>
      <c r="C42" s="11" t="s">
        <v>52</v>
      </c>
      <c r="D42" s="38" t="s">
        <v>53</v>
      </c>
      <c r="E42" s="10" t="s">
        <v>19</v>
      </c>
      <c r="F42" s="78">
        <v>400000</v>
      </c>
      <c r="G42" s="79"/>
      <c r="H42" s="78">
        <f t="shared" si="1"/>
        <v>400000</v>
      </c>
      <c r="I42" s="24"/>
      <c r="J42" s="23"/>
      <c r="M42" s="86"/>
      <c r="N42" s="86"/>
    </row>
    <row r="43" spans="1:14" s="2" customFormat="1" ht="87" customHeight="1">
      <c r="A43" s="10">
        <v>1513300</v>
      </c>
      <c r="B43" s="11" t="s">
        <v>66</v>
      </c>
      <c r="C43" s="11" t="s">
        <v>48</v>
      </c>
      <c r="D43" s="38" t="s">
        <v>67</v>
      </c>
      <c r="E43" s="10" t="s">
        <v>10</v>
      </c>
      <c r="F43" s="78">
        <v>537100</v>
      </c>
      <c r="G43" s="79"/>
      <c r="H43" s="78">
        <f t="shared" si="1"/>
        <v>537100</v>
      </c>
      <c r="I43" s="24"/>
      <c r="J43" s="23"/>
      <c r="M43" s="86"/>
      <c r="N43" s="86"/>
    </row>
    <row r="44" spans="1:14" s="6" customFormat="1" ht="15">
      <c r="A44" s="51"/>
      <c r="B44" s="11"/>
      <c r="C44" s="11"/>
      <c r="D44" s="9" t="s">
        <v>2</v>
      </c>
      <c r="E44" s="10"/>
      <c r="F44" s="79">
        <f>F38+F39+F42+F43+F40+F41</f>
        <v>12502825.5</v>
      </c>
      <c r="G44" s="79">
        <f>G38+G39+G39+G42+G43+G40</f>
        <v>3790519.43</v>
      </c>
      <c r="H44" s="79">
        <f>H38+H39+H42+H43+H40+H41</f>
        <v>16293344.93</v>
      </c>
      <c r="I44" s="27"/>
      <c r="J44" s="5"/>
      <c r="M44" s="89"/>
      <c r="N44" s="89"/>
    </row>
    <row r="45" spans="1:10" s="33" customFormat="1" ht="67.5" customHeight="1">
      <c r="A45" s="51" t="s">
        <v>54</v>
      </c>
      <c r="B45" s="57"/>
      <c r="C45" s="57"/>
      <c r="D45" s="41" t="s">
        <v>84</v>
      </c>
      <c r="E45" s="9"/>
      <c r="F45" s="79">
        <f>F46</f>
        <v>2252200</v>
      </c>
      <c r="G45" s="79">
        <f>G46</f>
        <v>2842000</v>
      </c>
      <c r="H45" s="79">
        <f>H46</f>
        <v>5094200</v>
      </c>
      <c r="I45" s="30">
        <f>H50-J45</f>
        <v>2078000</v>
      </c>
      <c r="J45" s="31">
        <v>3016200</v>
      </c>
    </row>
    <row r="46" spans="1:9" s="31" customFormat="1" ht="67.5" customHeight="1">
      <c r="A46" s="51" t="s">
        <v>55</v>
      </c>
      <c r="B46" s="57"/>
      <c r="C46" s="57"/>
      <c r="D46" s="41" t="s">
        <v>85</v>
      </c>
      <c r="E46" s="9"/>
      <c r="F46" s="79">
        <f>F47+F48</f>
        <v>2252200</v>
      </c>
      <c r="G46" s="79">
        <f>G47+G48+G49</f>
        <v>2842000</v>
      </c>
      <c r="H46" s="79">
        <f>H47+H48+H49</f>
        <v>5094200</v>
      </c>
      <c r="I46" s="30"/>
    </row>
    <row r="47" spans="1:14" s="5" customFormat="1" ht="48.75" customHeight="1">
      <c r="A47" s="10">
        <v>2414200</v>
      </c>
      <c r="B47" s="11" t="s">
        <v>63</v>
      </c>
      <c r="C47" s="11" t="s">
        <v>64</v>
      </c>
      <c r="D47" s="32" t="s">
        <v>65</v>
      </c>
      <c r="E47" s="67" t="s">
        <v>21</v>
      </c>
      <c r="F47" s="78">
        <f>2245400+6800</f>
        <v>2252200</v>
      </c>
      <c r="G47" s="78"/>
      <c r="H47" s="78">
        <f>F47+G47</f>
        <v>2252200</v>
      </c>
      <c r="I47" s="24"/>
      <c r="J47" s="23"/>
      <c r="M47" s="86"/>
      <c r="N47" s="86"/>
    </row>
    <row r="48" spans="1:14" s="5" customFormat="1" ht="31.5" customHeight="1">
      <c r="A48" s="10">
        <v>2414060</v>
      </c>
      <c r="B48" s="11" t="s">
        <v>106</v>
      </c>
      <c r="C48" s="11" t="s">
        <v>107</v>
      </c>
      <c r="D48" s="34" t="s">
        <v>108</v>
      </c>
      <c r="E48" s="111" t="s">
        <v>21</v>
      </c>
      <c r="F48" s="78"/>
      <c r="G48" s="78">
        <f>357000</f>
        <v>357000</v>
      </c>
      <c r="H48" s="78">
        <f>F48+G48</f>
        <v>357000</v>
      </c>
      <c r="I48" s="24"/>
      <c r="J48" s="23"/>
      <c r="M48" s="86"/>
      <c r="N48" s="86"/>
    </row>
    <row r="49" spans="1:14" s="65" customFormat="1" ht="48.75" customHeight="1">
      <c r="A49" s="70">
        <v>2416310</v>
      </c>
      <c r="B49" s="71">
        <v>6310</v>
      </c>
      <c r="C49" s="72" t="s">
        <v>119</v>
      </c>
      <c r="D49" s="73" t="s">
        <v>120</v>
      </c>
      <c r="E49" s="113"/>
      <c r="F49" s="82"/>
      <c r="G49" s="82">
        <f>2235000+250000</f>
        <v>2485000</v>
      </c>
      <c r="H49" s="78">
        <f>F49+G49</f>
        <v>2485000</v>
      </c>
      <c r="I49" s="64"/>
      <c r="M49" s="86">
        <v>2235000</v>
      </c>
      <c r="N49" s="86"/>
    </row>
    <row r="50" spans="1:14" s="6" customFormat="1" ht="15">
      <c r="A50" s="9"/>
      <c r="B50" s="10"/>
      <c r="C50" s="10"/>
      <c r="D50" s="9" t="s">
        <v>2</v>
      </c>
      <c r="E50" s="10"/>
      <c r="F50" s="79">
        <f>F48+F47</f>
        <v>2252200</v>
      </c>
      <c r="G50" s="79">
        <f>G48+G47+G49</f>
        <v>2842000</v>
      </c>
      <c r="H50" s="79">
        <f>H48+H47+H49</f>
        <v>5094200</v>
      </c>
      <c r="I50" s="27"/>
      <c r="J50" s="5"/>
      <c r="M50" s="89"/>
      <c r="N50" s="89"/>
    </row>
    <row r="51" spans="1:9" s="31" customFormat="1" ht="59.25" customHeight="1">
      <c r="A51" s="58">
        <v>4700000</v>
      </c>
      <c r="B51" s="59"/>
      <c r="C51" s="60"/>
      <c r="D51" s="40" t="s">
        <v>86</v>
      </c>
      <c r="E51" s="49"/>
      <c r="F51" s="81">
        <f>F52</f>
        <v>1500000</v>
      </c>
      <c r="G51" s="81">
        <f>G52</f>
        <v>770356</v>
      </c>
      <c r="H51" s="81">
        <f aca="true" t="shared" si="2" ref="H51:H67">F51+G51</f>
        <v>2270356</v>
      </c>
      <c r="I51" s="30"/>
    </row>
    <row r="52" spans="1:9" s="31" customFormat="1" ht="53.25" customHeight="1">
      <c r="A52" s="58">
        <v>4710000</v>
      </c>
      <c r="B52" s="59"/>
      <c r="C52" s="60"/>
      <c r="D52" s="40" t="s">
        <v>87</v>
      </c>
      <c r="E52" s="49"/>
      <c r="F52" s="81">
        <f>F53</f>
        <v>1500000</v>
      </c>
      <c r="G52" s="81">
        <f>G53</f>
        <v>770356</v>
      </c>
      <c r="H52" s="81">
        <f t="shared" si="2"/>
        <v>2270356</v>
      </c>
      <c r="I52" s="30"/>
    </row>
    <row r="53" spans="1:14" s="5" customFormat="1" ht="78">
      <c r="A53" s="58">
        <v>4718100</v>
      </c>
      <c r="B53" s="58">
        <v>8100</v>
      </c>
      <c r="C53" s="62"/>
      <c r="D53" s="63" t="s">
        <v>32</v>
      </c>
      <c r="E53" s="49"/>
      <c r="F53" s="81">
        <f>F54+F55+F56</f>
        <v>1500000</v>
      </c>
      <c r="G53" s="81">
        <f>G54+G55</f>
        <v>770356</v>
      </c>
      <c r="H53" s="81">
        <f t="shared" si="2"/>
        <v>2270356</v>
      </c>
      <c r="I53" s="24"/>
      <c r="J53" s="23"/>
      <c r="M53" s="86"/>
      <c r="N53" s="86"/>
    </row>
    <row r="54" spans="1:14" s="5" customFormat="1" ht="78">
      <c r="A54" s="61">
        <v>4718103</v>
      </c>
      <c r="B54" s="59">
        <v>8103</v>
      </c>
      <c r="C54" s="60" t="s">
        <v>33</v>
      </c>
      <c r="D54" s="32" t="s">
        <v>7</v>
      </c>
      <c r="E54" s="50" t="s">
        <v>126</v>
      </c>
      <c r="F54" s="83">
        <v>470000</v>
      </c>
      <c r="G54" s="83">
        <f>160000+260356</f>
        <v>420356</v>
      </c>
      <c r="H54" s="83">
        <f>F54+G54</f>
        <v>890356</v>
      </c>
      <c r="I54" s="24"/>
      <c r="J54" s="23"/>
      <c r="M54" s="86">
        <f>470000+260356</f>
        <v>730356</v>
      </c>
      <c r="N54" s="86"/>
    </row>
    <row r="55" spans="1:14" s="5" customFormat="1" ht="93">
      <c r="A55" s="61">
        <v>4718106</v>
      </c>
      <c r="B55" s="59">
        <v>8106</v>
      </c>
      <c r="C55" s="60" t="s">
        <v>33</v>
      </c>
      <c r="D55" s="32" t="s">
        <v>4</v>
      </c>
      <c r="E55" s="50" t="s">
        <v>16</v>
      </c>
      <c r="F55" s="83">
        <v>1000000</v>
      </c>
      <c r="G55" s="83">
        <v>350000</v>
      </c>
      <c r="H55" s="83">
        <f t="shared" si="2"/>
        <v>1350000</v>
      </c>
      <c r="I55" s="24"/>
      <c r="J55" s="23"/>
      <c r="M55" s="86">
        <v>1000000</v>
      </c>
      <c r="N55" s="86"/>
    </row>
    <row r="56" spans="1:14" s="5" customFormat="1" ht="106.5" customHeight="1">
      <c r="A56" s="61">
        <v>4718108</v>
      </c>
      <c r="B56" s="59">
        <v>8108</v>
      </c>
      <c r="C56" s="60" t="s">
        <v>33</v>
      </c>
      <c r="D56" s="73" t="s">
        <v>118</v>
      </c>
      <c r="E56" s="85" t="s">
        <v>126</v>
      </c>
      <c r="F56" s="82">
        <v>30000</v>
      </c>
      <c r="G56" s="83"/>
      <c r="H56" s="83">
        <f>F56</f>
        <v>30000</v>
      </c>
      <c r="I56" s="24"/>
      <c r="J56" s="23"/>
      <c r="M56" s="86">
        <v>30000</v>
      </c>
      <c r="N56" s="86"/>
    </row>
    <row r="57" spans="1:14" s="5" customFormat="1" ht="15">
      <c r="A57" s="59"/>
      <c r="B57" s="59"/>
      <c r="C57" s="60"/>
      <c r="D57" s="32"/>
      <c r="E57" s="50"/>
      <c r="F57" s="83"/>
      <c r="G57" s="83"/>
      <c r="H57" s="83"/>
      <c r="I57" s="24"/>
      <c r="J57" s="23"/>
      <c r="M57" s="86"/>
      <c r="N57" s="86"/>
    </row>
    <row r="58" spans="1:14" s="5" customFormat="1" ht="15">
      <c r="A58" s="58"/>
      <c r="B58" s="59"/>
      <c r="C58" s="60"/>
      <c r="D58" s="9" t="s">
        <v>2</v>
      </c>
      <c r="E58" s="50"/>
      <c r="F58" s="81">
        <f>F53</f>
        <v>1500000</v>
      </c>
      <c r="G58" s="81">
        <f>G51</f>
        <v>770356</v>
      </c>
      <c r="H58" s="81">
        <f>F58+G58</f>
        <v>2270356</v>
      </c>
      <c r="I58" s="27"/>
      <c r="M58" s="86"/>
      <c r="N58" s="86"/>
    </row>
    <row r="59" spans="1:14" s="65" customFormat="1" ht="46.5">
      <c r="A59" s="58">
        <v>5300000</v>
      </c>
      <c r="B59" s="59"/>
      <c r="C59" s="60"/>
      <c r="D59" s="9" t="s">
        <v>128</v>
      </c>
      <c r="E59" s="50"/>
      <c r="F59" s="81">
        <f>F60</f>
        <v>6000000</v>
      </c>
      <c r="G59" s="81"/>
      <c r="H59" s="81">
        <f>H61</f>
        <v>6000000</v>
      </c>
      <c r="I59" s="64"/>
      <c r="M59" s="86"/>
      <c r="N59" s="86"/>
    </row>
    <row r="60" spans="1:14" s="65" customFormat="1" ht="46.5">
      <c r="A60" s="58">
        <v>5310000</v>
      </c>
      <c r="B60" s="59"/>
      <c r="C60" s="60"/>
      <c r="D60" s="9" t="s">
        <v>129</v>
      </c>
      <c r="E60" s="50"/>
      <c r="F60" s="81">
        <f>F61</f>
        <v>6000000</v>
      </c>
      <c r="G60" s="81"/>
      <c r="H60" s="83">
        <f>F60</f>
        <v>6000000</v>
      </c>
      <c r="I60" s="64"/>
      <c r="M60" s="86"/>
      <c r="N60" s="86"/>
    </row>
    <row r="61" spans="1:14" s="65" customFormat="1" ht="62.25">
      <c r="A61" s="59" t="s">
        <v>130</v>
      </c>
      <c r="B61" s="59">
        <v>7330</v>
      </c>
      <c r="C61" s="60" t="s">
        <v>131</v>
      </c>
      <c r="D61" s="34" t="s">
        <v>132</v>
      </c>
      <c r="E61" s="50" t="s">
        <v>133</v>
      </c>
      <c r="F61" s="83">
        <f>3000000+3000000</f>
        <v>6000000</v>
      </c>
      <c r="G61" s="83"/>
      <c r="H61" s="83">
        <f>F61</f>
        <v>6000000</v>
      </c>
      <c r="I61" s="64"/>
      <c r="M61" s="86"/>
      <c r="N61" s="86"/>
    </row>
    <row r="62" spans="1:14" s="65" customFormat="1" ht="15">
      <c r="A62" s="59"/>
      <c r="B62" s="59"/>
      <c r="C62" s="60"/>
      <c r="D62" s="9" t="s">
        <v>2</v>
      </c>
      <c r="E62" s="50"/>
      <c r="F62" s="81">
        <f>F61</f>
        <v>6000000</v>
      </c>
      <c r="G62" s="81">
        <f>G61</f>
        <v>0</v>
      </c>
      <c r="H62" s="81">
        <f>H61</f>
        <v>6000000</v>
      </c>
      <c r="I62" s="64"/>
      <c r="M62" s="86"/>
      <c r="N62" s="86"/>
    </row>
    <row r="63" spans="1:10" s="33" customFormat="1" ht="46.5">
      <c r="A63" s="54">
        <v>6000000</v>
      </c>
      <c r="B63" s="55"/>
      <c r="C63" s="56"/>
      <c r="D63" s="9" t="s">
        <v>88</v>
      </c>
      <c r="E63" s="48"/>
      <c r="F63" s="81">
        <f>F64</f>
        <v>0</v>
      </c>
      <c r="G63" s="81">
        <f>G64</f>
        <v>6923964</v>
      </c>
      <c r="H63" s="81">
        <f t="shared" si="2"/>
        <v>6923964</v>
      </c>
      <c r="I63" s="30">
        <f>H68-J63</f>
        <v>6923964</v>
      </c>
      <c r="J63" s="31">
        <v>0</v>
      </c>
    </row>
    <row r="64" spans="1:10" s="33" customFormat="1" ht="46.5">
      <c r="A64" s="54">
        <v>6010000</v>
      </c>
      <c r="B64" s="55"/>
      <c r="C64" s="56"/>
      <c r="D64" s="9" t="s">
        <v>89</v>
      </c>
      <c r="E64" s="48"/>
      <c r="F64" s="81">
        <f>F66+F67</f>
        <v>0</v>
      </c>
      <c r="G64" s="81">
        <f>G66+G67+G65</f>
        <v>6923964</v>
      </c>
      <c r="H64" s="81">
        <f t="shared" si="2"/>
        <v>6923964</v>
      </c>
      <c r="I64" s="30"/>
      <c r="J64" s="31"/>
    </row>
    <row r="65" spans="1:13" s="33" customFormat="1" ht="58.5" customHeight="1">
      <c r="A65" s="10">
        <v>6019120</v>
      </c>
      <c r="B65" s="55">
        <v>9120</v>
      </c>
      <c r="C65" s="74" t="s">
        <v>116</v>
      </c>
      <c r="D65" s="73" t="s">
        <v>117</v>
      </c>
      <c r="E65" s="115" t="s">
        <v>24</v>
      </c>
      <c r="F65" s="81"/>
      <c r="G65" s="83">
        <v>5460341</v>
      </c>
      <c r="H65" s="83">
        <f t="shared" si="2"/>
        <v>5460341</v>
      </c>
      <c r="I65" s="30"/>
      <c r="J65" s="31"/>
      <c r="M65" s="91">
        <v>5460341</v>
      </c>
    </row>
    <row r="66" spans="1:14" s="6" customFormat="1" ht="87.75" customHeight="1">
      <c r="A66" s="10">
        <v>6019140</v>
      </c>
      <c r="B66" s="55">
        <v>9140</v>
      </c>
      <c r="C66" s="11" t="s">
        <v>29</v>
      </c>
      <c r="D66" s="34" t="s">
        <v>23</v>
      </c>
      <c r="E66" s="116"/>
      <c r="F66" s="83">
        <v>0</v>
      </c>
      <c r="G66" s="83">
        <v>10450</v>
      </c>
      <c r="H66" s="83">
        <f t="shared" si="2"/>
        <v>10450</v>
      </c>
      <c r="I66" s="24"/>
      <c r="J66" s="23"/>
      <c r="M66" s="89"/>
      <c r="N66" s="89"/>
    </row>
    <row r="67" spans="1:14" s="6" customFormat="1" ht="62.25">
      <c r="A67" s="10">
        <v>6019150</v>
      </c>
      <c r="B67" s="55">
        <v>9150</v>
      </c>
      <c r="C67" s="11" t="s">
        <v>30</v>
      </c>
      <c r="D67" s="34" t="s">
        <v>31</v>
      </c>
      <c r="E67" s="117"/>
      <c r="F67" s="83">
        <v>0</v>
      </c>
      <c r="G67" s="83">
        <f>482760+970413</f>
        <v>1453173</v>
      </c>
      <c r="H67" s="83">
        <f t="shared" si="2"/>
        <v>1453173</v>
      </c>
      <c r="I67" s="24"/>
      <c r="J67" s="23"/>
      <c r="M67" s="89">
        <v>970413</v>
      </c>
      <c r="N67" s="89"/>
    </row>
    <row r="68" spans="1:14" s="5" customFormat="1" ht="15">
      <c r="A68" s="11"/>
      <c r="B68" s="11"/>
      <c r="C68" s="11"/>
      <c r="D68" s="9" t="s">
        <v>2</v>
      </c>
      <c r="E68" s="10"/>
      <c r="F68" s="79">
        <f>F66+F67</f>
        <v>0</v>
      </c>
      <c r="G68" s="79">
        <f>G66+G67+G65</f>
        <v>6923964</v>
      </c>
      <c r="H68" s="79">
        <f>H66+H67+H65</f>
        <v>6923964</v>
      </c>
      <c r="I68" s="27"/>
      <c r="M68" s="86"/>
      <c r="N68" s="86"/>
    </row>
    <row r="69" spans="1:14" s="65" customFormat="1" ht="62.25">
      <c r="A69" s="11">
        <v>7300000</v>
      </c>
      <c r="B69" s="11"/>
      <c r="C69" s="11"/>
      <c r="D69" s="9" t="s">
        <v>134</v>
      </c>
      <c r="E69" s="10"/>
      <c r="F69" s="79">
        <f>F70</f>
        <v>5322800</v>
      </c>
      <c r="G69" s="79"/>
      <c r="H69" s="79">
        <f>H70</f>
        <v>5322800</v>
      </c>
      <c r="I69" s="64"/>
      <c r="M69" s="86"/>
      <c r="N69" s="86"/>
    </row>
    <row r="70" spans="1:14" s="65" customFormat="1" ht="62.25">
      <c r="A70" s="11">
        <v>7310000</v>
      </c>
      <c r="B70" s="11"/>
      <c r="C70" s="11"/>
      <c r="D70" s="9" t="s">
        <v>135</v>
      </c>
      <c r="E70" s="10"/>
      <c r="F70" s="79">
        <f>F71+F72</f>
        <v>5322800</v>
      </c>
      <c r="G70" s="79"/>
      <c r="H70" s="79">
        <f>F70</f>
        <v>5322800</v>
      </c>
      <c r="I70" s="64"/>
      <c r="M70" s="86"/>
      <c r="N70" s="86"/>
    </row>
    <row r="71" spans="1:14" s="65" customFormat="1" ht="46.5">
      <c r="A71" s="11">
        <v>7318600</v>
      </c>
      <c r="B71" s="11">
        <v>8600</v>
      </c>
      <c r="C71" s="11" t="s">
        <v>61</v>
      </c>
      <c r="D71" s="34" t="s">
        <v>5</v>
      </c>
      <c r="E71" s="10" t="s">
        <v>136</v>
      </c>
      <c r="F71" s="78">
        <v>3322800</v>
      </c>
      <c r="G71" s="78"/>
      <c r="H71" s="78">
        <f>F71</f>
        <v>3322800</v>
      </c>
      <c r="I71" s="64"/>
      <c r="M71" s="86"/>
      <c r="N71" s="86"/>
    </row>
    <row r="72" spans="1:14" s="65" customFormat="1" ht="62.25">
      <c r="A72" s="59">
        <v>7316650</v>
      </c>
      <c r="B72" s="11">
        <v>6650</v>
      </c>
      <c r="C72" s="11" t="s">
        <v>145</v>
      </c>
      <c r="D72" s="34" t="s">
        <v>146</v>
      </c>
      <c r="E72" s="10" t="s">
        <v>147</v>
      </c>
      <c r="F72" s="78">
        <v>2000000</v>
      </c>
      <c r="G72" s="78"/>
      <c r="H72" s="78">
        <f>F72</f>
        <v>2000000</v>
      </c>
      <c r="I72" s="64"/>
      <c r="M72" s="86"/>
      <c r="N72" s="86"/>
    </row>
    <row r="73" spans="1:14" s="65" customFormat="1" ht="15">
      <c r="A73" s="11"/>
      <c r="B73" s="11"/>
      <c r="C73" s="11"/>
      <c r="D73" s="9" t="s">
        <v>2</v>
      </c>
      <c r="E73" s="10"/>
      <c r="F73" s="79">
        <f>F71+F72</f>
        <v>5322800</v>
      </c>
      <c r="G73" s="79">
        <f>G71+G72</f>
        <v>0</v>
      </c>
      <c r="H73" s="79">
        <f>H71+H72</f>
        <v>5322800</v>
      </c>
      <c r="I73" s="64"/>
      <c r="M73" s="86"/>
      <c r="N73" s="86"/>
    </row>
    <row r="74" spans="1:14" s="5" customFormat="1" ht="30.75">
      <c r="A74" s="9">
        <v>7600000</v>
      </c>
      <c r="B74" s="9"/>
      <c r="C74" s="9"/>
      <c r="D74" s="9" t="s">
        <v>127</v>
      </c>
      <c r="E74" s="10"/>
      <c r="F74" s="79">
        <f>F76+F77+F78+F81+F79+F80</f>
        <v>2818733</v>
      </c>
      <c r="G74" s="79">
        <f>G76+G77+G78+G81+G82+G79+G80</f>
        <v>19575451</v>
      </c>
      <c r="H74" s="79">
        <f>H76+H77+H78+H82+H81+H79+H80</f>
        <v>22394184</v>
      </c>
      <c r="I74" s="27"/>
      <c r="M74" s="86"/>
      <c r="N74" s="86"/>
    </row>
    <row r="75" spans="1:14" s="5" customFormat="1" ht="30.75">
      <c r="A75" s="9">
        <v>7610000</v>
      </c>
      <c r="B75" s="9"/>
      <c r="C75" s="9"/>
      <c r="D75" s="9" t="s">
        <v>115</v>
      </c>
      <c r="E75" s="10"/>
      <c r="F75" s="79">
        <f>F76+F77+F78+F81+F82+F79+F80</f>
        <v>2818733</v>
      </c>
      <c r="G75" s="79">
        <f>G76+G77+G78+G81+G82+G79+G80</f>
        <v>19575451</v>
      </c>
      <c r="H75" s="79">
        <f>H76+H77+H78+H81+H82+H79+H80</f>
        <v>22394184</v>
      </c>
      <c r="I75" s="27"/>
      <c r="M75" s="86"/>
      <c r="N75" s="86"/>
    </row>
    <row r="76" spans="1:14" s="5" customFormat="1" ht="43.5" customHeight="1">
      <c r="A76" s="101" t="s">
        <v>114</v>
      </c>
      <c r="B76" s="101" t="s">
        <v>112</v>
      </c>
      <c r="C76" s="101" t="s">
        <v>101</v>
      </c>
      <c r="D76" s="118" t="s">
        <v>113</v>
      </c>
      <c r="E76" s="10" t="s">
        <v>109</v>
      </c>
      <c r="F76" s="78">
        <v>38900</v>
      </c>
      <c r="G76" s="79"/>
      <c r="H76" s="83">
        <f aca="true" t="shared" si="3" ref="H76:H82">F76+G76</f>
        <v>38900</v>
      </c>
      <c r="I76" s="27"/>
      <c r="M76" s="86"/>
      <c r="N76" s="86"/>
    </row>
    <row r="77" spans="1:14" s="5" customFormat="1" ht="69" customHeight="1">
      <c r="A77" s="102"/>
      <c r="B77" s="102"/>
      <c r="C77" s="102"/>
      <c r="D77" s="119"/>
      <c r="E77" s="10" t="s">
        <v>110</v>
      </c>
      <c r="F77" s="78">
        <f>400000+1000000+23833</f>
        <v>1423833</v>
      </c>
      <c r="G77" s="78">
        <v>71551</v>
      </c>
      <c r="H77" s="83">
        <f>F77+G77</f>
        <v>1495384</v>
      </c>
      <c r="I77" s="27"/>
      <c r="M77" s="86"/>
      <c r="N77" s="86"/>
    </row>
    <row r="78" spans="1:14" s="5" customFormat="1" ht="72" customHeight="1">
      <c r="A78" s="102"/>
      <c r="B78" s="102"/>
      <c r="C78" s="102"/>
      <c r="D78" s="119"/>
      <c r="E78" s="10" t="s">
        <v>111</v>
      </c>
      <c r="F78" s="79"/>
      <c r="G78" s="78">
        <v>732000</v>
      </c>
      <c r="H78" s="83">
        <f t="shared" si="3"/>
        <v>732000</v>
      </c>
      <c r="I78" s="27"/>
      <c r="M78" s="86"/>
      <c r="N78" s="86"/>
    </row>
    <row r="79" spans="1:14" s="5" customFormat="1" ht="56.25" customHeight="1">
      <c r="A79" s="102"/>
      <c r="B79" s="102"/>
      <c r="C79" s="102"/>
      <c r="D79" s="119"/>
      <c r="E79" s="10" t="s">
        <v>140</v>
      </c>
      <c r="F79" s="78">
        <v>195000</v>
      </c>
      <c r="G79" s="78"/>
      <c r="H79" s="83">
        <f t="shared" si="3"/>
        <v>195000</v>
      </c>
      <c r="I79" s="27"/>
      <c r="M79" s="86"/>
      <c r="N79" s="86"/>
    </row>
    <row r="80" spans="1:14" s="5" customFormat="1" ht="88.5" customHeight="1">
      <c r="A80" s="103"/>
      <c r="B80" s="103"/>
      <c r="C80" s="103"/>
      <c r="D80" s="120"/>
      <c r="E80" s="10" t="s">
        <v>62</v>
      </c>
      <c r="F80" s="78">
        <v>1161000</v>
      </c>
      <c r="G80" s="78">
        <v>321900</v>
      </c>
      <c r="H80" s="83">
        <f t="shared" si="3"/>
        <v>1482900</v>
      </c>
      <c r="I80" s="27"/>
      <c r="M80" s="86"/>
      <c r="N80" s="86"/>
    </row>
    <row r="81" spans="1:14" s="5" customFormat="1" ht="63" customHeight="1">
      <c r="A81" s="69" t="s">
        <v>100</v>
      </c>
      <c r="B81" s="93" t="s">
        <v>104</v>
      </c>
      <c r="C81" s="95" t="s">
        <v>101</v>
      </c>
      <c r="D81" s="75" t="s">
        <v>102</v>
      </c>
      <c r="E81" s="10" t="s">
        <v>103</v>
      </c>
      <c r="F81" s="78">
        <v>0</v>
      </c>
      <c r="G81" s="78">
        <v>600000</v>
      </c>
      <c r="H81" s="83">
        <f t="shared" si="3"/>
        <v>600000</v>
      </c>
      <c r="I81" s="27"/>
      <c r="M81" s="86"/>
      <c r="N81" s="86"/>
    </row>
    <row r="82" spans="1:14" s="5" customFormat="1" ht="147" customHeight="1">
      <c r="A82" s="68" t="s">
        <v>125</v>
      </c>
      <c r="B82" s="11">
        <v>8610</v>
      </c>
      <c r="C82" s="11" t="s">
        <v>101</v>
      </c>
      <c r="D82" s="38" t="s">
        <v>124</v>
      </c>
      <c r="E82" s="10" t="s">
        <v>18</v>
      </c>
      <c r="F82" s="79"/>
      <c r="G82" s="78">
        <f>5950000+1190000+10710000</f>
        <v>17850000</v>
      </c>
      <c r="H82" s="83">
        <f t="shared" si="3"/>
        <v>17850000</v>
      </c>
      <c r="I82" s="27"/>
      <c r="M82" s="86"/>
      <c r="N82" s="86"/>
    </row>
    <row r="83" spans="1:14" s="5" customFormat="1" ht="15">
      <c r="A83" s="11"/>
      <c r="B83" s="69"/>
      <c r="C83" s="69"/>
      <c r="D83" s="9" t="s">
        <v>2</v>
      </c>
      <c r="E83" s="32"/>
      <c r="F83" s="79">
        <f>F76+F77+F78+F81+F82+F79+F80</f>
        <v>2818733</v>
      </c>
      <c r="G83" s="79">
        <f>G76+G77+G78+G81+G82+G80</f>
        <v>19575451</v>
      </c>
      <c r="H83" s="79">
        <f>H76+H77+H78+H81+H82+H79+H80</f>
        <v>22394184</v>
      </c>
      <c r="I83" s="27"/>
      <c r="M83" s="86"/>
      <c r="N83" s="86"/>
    </row>
    <row r="84" spans="1:10" ht="12.75" customHeight="1">
      <c r="A84" s="114"/>
      <c r="B84" s="111"/>
      <c r="C84" s="111"/>
      <c r="D84" s="109" t="s">
        <v>3</v>
      </c>
      <c r="E84" s="114"/>
      <c r="F84" s="98">
        <f>F12+F17+F23+F28+F35+F44+F50+F58+F68+F83+F62+F73</f>
        <v>132307331.5</v>
      </c>
      <c r="G84" s="98">
        <f>G12+G17+G23+G28+G35+G44+G50+G58+G68+G83+G62+G73</f>
        <v>43083790.43</v>
      </c>
      <c r="H84" s="98">
        <f>H12+H17+H23+H28+H35+H44+H50+H58+H68+H83+H62+H73</f>
        <v>175391121.93</v>
      </c>
      <c r="I84" s="5"/>
      <c r="J84" s="5"/>
    </row>
    <row r="85" spans="1:14" ht="12.75" customHeight="1">
      <c r="A85" s="114"/>
      <c r="B85" s="113"/>
      <c r="C85" s="113"/>
      <c r="D85" s="109"/>
      <c r="E85" s="114"/>
      <c r="F85" s="98"/>
      <c r="G85" s="98"/>
      <c r="H85" s="98"/>
      <c r="I85" s="5"/>
      <c r="J85" s="5"/>
      <c r="M85" s="96">
        <f>H9+H13+H18+H24+H29+H36+H45+H51+H59+H63+H69+H74</f>
        <v>175391121.93</v>
      </c>
      <c r="N85" s="96">
        <f>H83+H73+H68+H62+H58+H50+H44+H35+H28+H23+H17+H12</f>
        <v>175391121.93</v>
      </c>
    </row>
    <row r="86" spans="1:10" ht="42.75" customHeight="1" hidden="1">
      <c r="A86" s="8"/>
      <c r="B86" s="8"/>
      <c r="C86" s="8"/>
      <c r="D86" s="1"/>
      <c r="E86" s="1"/>
      <c r="F86" s="12"/>
      <c r="G86" s="12"/>
      <c r="H86" s="4"/>
      <c r="J86" s="2"/>
    </row>
    <row r="87" spans="1:10" ht="15" hidden="1">
      <c r="A87" s="5"/>
      <c r="B87" s="5"/>
      <c r="C87" s="5"/>
      <c r="D87" s="76"/>
      <c r="E87" s="5"/>
      <c r="F87" s="19">
        <f>'[1]Лист1'!D$85</f>
        <v>135349810</v>
      </c>
      <c r="G87" s="19">
        <f>'[1]Лист1'!E$85</f>
        <v>64410311</v>
      </c>
      <c r="H87" s="19">
        <f>'[1]Лист1'!F$85</f>
        <v>199760121</v>
      </c>
      <c r="J87" s="2"/>
    </row>
    <row r="88" spans="1:10" ht="15" hidden="1">
      <c r="A88" s="23"/>
      <c r="B88" s="23"/>
      <c r="C88" s="23"/>
      <c r="D88" s="77"/>
      <c r="E88" s="23"/>
      <c r="F88" s="19">
        <f>F84-F87</f>
        <v>-3042478.5</v>
      </c>
      <c r="G88" s="19">
        <f>G84-G87</f>
        <v>-21326520.57</v>
      </c>
      <c r="H88" s="19">
        <f>H84-H87</f>
        <v>-24368999.069999993</v>
      </c>
      <c r="J88" s="2"/>
    </row>
    <row r="89" spans="1:10" ht="15" hidden="1">
      <c r="A89" s="23"/>
      <c r="B89" s="23"/>
      <c r="C89" s="23"/>
      <c r="D89" s="77"/>
      <c r="E89" s="23"/>
      <c r="J89" s="2"/>
    </row>
    <row r="90" spans="1:10" ht="15" hidden="1">
      <c r="A90" s="23"/>
      <c r="B90" s="23"/>
      <c r="C90" s="23"/>
      <c r="D90" s="77"/>
      <c r="E90" s="23"/>
      <c r="G90" s="20" t="e">
        <f>G21+#REF!+#REF!+#REF!+#REF!+#REF!+#REF!+#REF!+#REF!+G64+G66+G67+#REF!+#REF!+#REF!+#REF!+#REF!+#REF!+#REF!</f>
        <v>#REF!</v>
      </c>
      <c r="J90" s="2"/>
    </row>
    <row r="91" spans="1:10" ht="15" hidden="1">
      <c r="A91" s="23"/>
      <c r="B91" s="23"/>
      <c r="C91" s="23"/>
      <c r="D91" s="77"/>
      <c r="E91" s="23"/>
      <c r="J91" s="2"/>
    </row>
    <row r="92" spans="1:10" ht="15" hidden="1">
      <c r="A92" s="23"/>
      <c r="B92" s="23"/>
      <c r="C92" s="23"/>
      <c r="D92" s="77"/>
      <c r="E92" s="23"/>
      <c r="J92" s="2"/>
    </row>
    <row r="93" spans="1:10" ht="15" hidden="1">
      <c r="A93" s="23"/>
      <c r="B93" s="23"/>
      <c r="C93" s="23"/>
      <c r="D93" s="77"/>
      <c r="E93" s="23"/>
      <c r="J93" s="2"/>
    </row>
    <row r="94" spans="1:10" ht="15" hidden="1">
      <c r="A94" s="23"/>
      <c r="B94" s="23"/>
      <c r="C94" s="23"/>
      <c r="D94" s="77"/>
      <c r="E94" s="23"/>
      <c r="J94" s="2"/>
    </row>
    <row r="95" spans="1:10" ht="17.25" hidden="1">
      <c r="A95" s="23"/>
      <c r="B95" s="23"/>
      <c r="C95" s="23"/>
      <c r="D95" s="77"/>
      <c r="E95" s="23"/>
      <c r="J95" s="13"/>
    </row>
    <row r="96" spans="1:12" ht="17.25" hidden="1">
      <c r="A96" s="23"/>
      <c r="B96" s="23"/>
      <c r="C96" s="23"/>
      <c r="D96" s="77"/>
      <c r="E96" s="23"/>
      <c r="J96" s="14">
        <v>189503071</v>
      </c>
      <c r="L96">
        <v>1886690</v>
      </c>
    </row>
    <row r="97" spans="1:12" ht="17.25" hidden="1">
      <c r="A97" s="23"/>
      <c r="B97" s="23"/>
      <c r="C97" s="23"/>
      <c r="D97" s="77"/>
      <c r="E97" s="23"/>
      <c r="J97" s="15">
        <f>H84-J96</f>
        <v>-14111949.069999993</v>
      </c>
      <c r="L97" s="16" t="e">
        <f>L96+#REF!+#REF!</f>
        <v>#REF!</v>
      </c>
    </row>
    <row r="98" spans="1:12" ht="17.25" hidden="1">
      <c r="A98" s="23"/>
      <c r="B98" s="23"/>
      <c r="C98" s="23"/>
      <c r="D98" s="77"/>
      <c r="E98" s="23"/>
      <c r="J98" s="13"/>
      <c r="L98" s="16" t="e">
        <f>#REF!</f>
        <v>#REF!</v>
      </c>
    </row>
    <row r="99" spans="1:13" ht="29.25" customHeight="1">
      <c r="A99" s="23"/>
      <c r="B99" s="23"/>
      <c r="C99" s="23"/>
      <c r="D99" s="77"/>
      <c r="E99" s="23"/>
      <c r="F99" s="19">
        <v>127185451.5</v>
      </c>
      <c r="G99" s="19">
        <v>42825670.43</v>
      </c>
      <c r="H99" s="94">
        <v>170011121.93</v>
      </c>
      <c r="J99" s="2"/>
      <c r="M99" s="92"/>
    </row>
    <row r="100" spans="1:10" ht="15">
      <c r="A100" s="23"/>
      <c r="B100" s="23"/>
      <c r="C100" s="23"/>
      <c r="D100" s="77"/>
      <c r="E100" s="23"/>
      <c r="F100" s="100">
        <f>F84-F99</f>
        <v>5121880</v>
      </c>
      <c r="G100" s="100">
        <f>G84-G99</f>
        <v>258120</v>
      </c>
      <c r="H100" s="100">
        <f>H84-H99</f>
        <v>5380000</v>
      </c>
      <c r="J100" s="2"/>
    </row>
    <row r="101" spans="1:10" ht="13.5">
      <c r="A101" s="23"/>
      <c r="B101" s="23"/>
      <c r="C101" s="23"/>
      <c r="D101" s="77"/>
      <c r="E101" s="23"/>
      <c r="F101" s="84"/>
      <c r="G101" s="84"/>
      <c r="H101" s="84"/>
      <c r="J101" s="2"/>
    </row>
    <row r="102" spans="6:10" ht="13.5">
      <c r="F102" s="84"/>
      <c r="G102" s="84">
        <f>G9+G13+G18+G24+G36+G45+G51+G63+G74+G29</f>
        <v>43083790.43</v>
      </c>
      <c r="H102" s="84"/>
      <c r="J102" s="2"/>
    </row>
    <row r="103" spans="6:10" ht="13.5">
      <c r="F103" s="84">
        <f>F9+F13+F18+F24+F29+F36+F45+F51+F63+F74+F69+F59</f>
        <v>132307331.5</v>
      </c>
      <c r="G103" s="84"/>
      <c r="H103" s="84">
        <f>H9+H13+H18+H24+H36+H45+H51+H63+H74+H29+H69+H59</f>
        <v>175391121.93</v>
      </c>
      <c r="J103" s="2"/>
    </row>
    <row r="104" spans="6:10" ht="13.5">
      <c r="F104" s="84"/>
      <c r="G104" s="84"/>
      <c r="H104" s="84"/>
      <c r="J104" s="2"/>
    </row>
  </sheetData>
  <sheetProtection/>
  <mergeCells count="31">
    <mergeCell ref="H84:H85"/>
    <mergeCell ref="G84:G85"/>
    <mergeCell ref="B84:B85"/>
    <mergeCell ref="C84:C85"/>
    <mergeCell ref="F84:F85"/>
    <mergeCell ref="D84:D85"/>
    <mergeCell ref="E48:E49"/>
    <mergeCell ref="B38:B41"/>
    <mergeCell ref="A38:A41"/>
    <mergeCell ref="A84:A85"/>
    <mergeCell ref="E84:E85"/>
    <mergeCell ref="D76:D80"/>
    <mergeCell ref="B76:B80"/>
    <mergeCell ref="C76:C80"/>
    <mergeCell ref="D38:D41"/>
    <mergeCell ref="C38:C41"/>
    <mergeCell ref="F1:H1"/>
    <mergeCell ref="F6:F7"/>
    <mergeCell ref="G6:G7"/>
    <mergeCell ref="H6:H7"/>
    <mergeCell ref="F2:H2"/>
    <mergeCell ref="A76:A80"/>
    <mergeCell ref="E6:E7"/>
    <mergeCell ref="C6:C7"/>
    <mergeCell ref="A3:E3"/>
    <mergeCell ref="A4:E4"/>
    <mergeCell ref="A6:A7"/>
    <mergeCell ref="B6:B7"/>
    <mergeCell ref="E31:E33"/>
    <mergeCell ref="E21:E22"/>
    <mergeCell ref="E65:E67"/>
  </mergeCells>
  <printOptions horizontalCentered="1"/>
  <pageMargins left="0.5905511811023623" right="0.1968503937007874" top="0.1968503937007874" bottom="0.1968503937007874" header="0.2362204724409449" footer="0.1968503937007874"/>
  <pageSetup fitToHeight="5" fitToWidth="1" horizontalDpi="600" verticalDpi="600" orientation="portrait" paperSize="9" scale="53" r:id="rId1"/>
  <rowBreaks count="3" manualBreakCount="3">
    <brk id="28" max="8" man="1"/>
    <brk id="50" max="8" man="1"/>
    <brk id="73" max="8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22gfu2103</cp:lastModifiedBy>
  <cp:lastPrinted>2017-09-25T14:51:05Z</cp:lastPrinted>
  <dcterms:created xsi:type="dcterms:W3CDTF">2008-01-03T14:25:14Z</dcterms:created>
  <dcterms:modified xsi:type="dcterms:W3CDTF">2017-09-26T07:01:49Z</dcterms:modified>
  <cp:category/>
  <cp:version/>
  <cp:contentType/>
  <cp:contentStatus/>
</cp:coreProperties>
</file>