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945" activeTab="0"/>
  </bookViews>
  <sheets>
    <sheet name="дод 3" sheetId="1" r:id="rId1"/>
  </sheets>
  <definedNames>
    <definedName name="_xlnm._FilterDatabase" localSheetId="0" hidden="1">'дод 3'!$B$14:$B$149</definedName>
    <definedName name="Z_262A3912_DD70_4B2A_8782_11241825DD41_.wvu.FilterData" localSheetId="0" hidden="1">'дод 3'!#REF!</definedName>
    <definedName name="Z_262A3912_DD70_4B2A_8782_11241825DD41_.wvu.PrintArea" localSheetId="0" hidden="1">'дод 3'!$B$2:$P$149</definedName>
    <definedName name="Z_262A3912_DD70_4B2A_8782_11241825DD41_.wvu.PrintTitles" localSheetId="0" hidden="1">'дод 3'!$9:$13</definedName>
    <definedName name="Z_55DE217F_7BCE_4030_A378_BBDB19AA32BC_.wvu.FilterData" localSheetId="0" hidden="1">'дод 3'!#REF!</definedName>
    <definedName name="Z_55DE217F_7BCE_4030_A378_BBDB19AA32BC_.wvu.PrintArea" localSheetId="0" hidden="1">'дод 3'!$B$2:$P$149</definedName>
    <definedName name="Z_55DE217F_7BCE_4030_A378_BBDB19AA32BC_.wvu.PrintTitles" localSheetId="0" hidden="1">'дод 3'!$9:$13</definedName>
    <definedName name="Z_8C514651_C019_48EB_BC9A_5CF7A7C062C3_.wvu.FilterData" localSheetId="0" hidden="1">'дод 3'!#REF!</definedName>
    <definedName name="Z_8C514651_C019_48EB_BC9A_5CF7A7C062C3_.wvu.PrintArea" localSheetId="0" hidden="1">'дод 3'!$B$2:$P$149</definedName>
    <definedName name="Z_8C514651_C019_48EB_BC9A_5CF7A7C062C3_.wvu.PrintTitles" localSheetId="0" hidden="1">'дод 3'!$9:$13</definedName>
    <definedName name="Z_A2EE22D5_0D01_4651_974A_DBB0B47E334C_.wvu.FilterData" localSheetId="0" hidden="1">'дод 3'!#REF!</definedName>
    <definedName name="Z_A2EE22D5_0D01_4651_974A_DBB0B47E334C_.wvu.PrintArea" localSheetId="0" hidden="1">'дод 3'!$B$2:$P$149</definedName>
    <definedName name="Z_A2EE22D5_0D01_4651_974A_DBB0B47E334C_.wvu.PrintTitles" localSheetId="0" hidden="1">'дод 3'!$9:$13</definedName>
    <definedName name="Z_B9ABD3DA_D8E6_4359_B122_CA96965080C7_.wvu.FilterData" localSheetId="0" hidden="1">'дод 3'!#REF!</definedName>
    <definedName name="Z_B9ABD3DA_D8E6_4359_B122_CA96965080C7_.wvu.PrintArea" localSheetId="0" hidden="1">'дод 3'!$B$2:$P$149</definedName>
    <definedName name="Z_B9ABD3DA_D8E6_4359_B122_CA96965080C7_.wvu.PrintTitles" localSheetId="0" hidden="1">'дод 3'!$9:$13</definedName>
    <definedName name="Z_CEC3A13C_C991_47CB_8169_8518E6DF0FD0_.wvu.FilterData" localSheetId="0" hidden="1">'дод 3'!#REF!</definedName>
    <definedName name="Z_CEC3A13C_C991_47CB_8169_8518E6DF0FD0_.wvu.PrintArea" localSheetId="0" hidden="1">'дод 3'!$B$2:$P$149</definedName>
    <definedName name="Z_CEC3A13C_C991_47CB_8169_8518E6DF0FD0_.wvu.PrintTitles" localSheetId="0" hidden="1">'дод 3'!$9:$13</definedName>
    <definedName name="Z_D73D0E9B_2717_48D0_8E2C_FF64265ACAB1_.wvu.FilterData" localSheetId="0" hidden="1">'дод 3'!#REF!</definedName>
    <definedName name="Z_D73D0E9B_2717_48D0_8E2C_FF64265ACAB1_.wvu.PrintArea" localSheetId="0" hidden="1">'дод 3'!$B$2:$P$149</definedName>
    <definedName name="Z_D73D0E9B_2717_48D0_8E2C_FF64265ACAB1_.wvu.PrintTitles" localSheetId="0" hidden="1">'дод 3'!$9:$13</definedName>
    <definedName name="Z_EBAA2E10_33D1_4ABA_B856_04E6905A93CB_.wvu.FilterData" localSheetId="0" hidden="1">'дод 3'!#REF!</definedName>
    <definedName name="Z_EBAA2E10_33D1_4ABA_B856_04E6905A93CB_.wvu.PrintArea" localSheetId="0" hidden="1">'дод 3'!$B$2:$P$149</definedName>
    <definedName name="Z_EBAA2E10_33D1_4ABA_B856_04E6905A93CB_.wvu.PrintTitles" localSheetId="0" hidden="1">'дод 3'!$9:$13</definedName>
    <definedName name="_xlnm.Print_Titles" localSheetId="0">'дод 3'!$9:$13</definedName>
    <definedName name="_xlnm.Print_Area" localSheetId="0">'дод 3'!$A$2:$P$149</definedName>
  </definedNames>
  <calcPr fullCalcOnLoad="1"/>
</workbook>
</file>

<file path=xl/sharedStrings.xml><?xml version="1.0" encoding="utf-8"?>
<sst xmlns="http://schemas.openxmlformats.org/spreadsheetml/2006/main" count="422" uniqueCount="342">
  <si>
    <t>з них</t>
  </si>
  <si>
    <t>оплата праці</t>
  </si>
  <si>
    <t>комунальні послуги та енергоносії</t>
  </si>
  <si>
    <t>Разом</t>
  </si>
  <si>
    <t>0100000</t>
  </si>
  <si>
    <t>0110000</t>
  </si>
  <si>
    <t xml:space="preserve">до рішення обласної ради 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</si>
  <si>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</si>
  <si>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</si>
  <si>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</si>
  <si>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Загальнообласні видатки</t>
  </si>
  <si>
    <t>0800000</t>
  </si>
  <si>
    <t>0810000</t>
  </si>
  <si>
    <t>видатки споживання</t>
  </si>
  <si>
    <t>видатки розвитку</t>
  </si>
  <si>
    <t>16=5+10</t>
  </si>
  <si>
    <t>0540</t>
  </si>
  <si>
    <t>1040</t>
  </si>
  <si>
    <t>Надання загальної середньої освіти загальноосвiтнiми школами-iнтернатами, загальноосвітніми санаторними школами-інтернатами</t>
  </si>
  <si>
    <t>0922</t>
  </si>
  <si>
    <t>1060</t>
  </si>
  <si>
    <t>0910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</si>
  <si>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</si>
  <si>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</si>
  <si>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1080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</si>
  <si>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</si>
  <si>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</si>
  <si>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</si>
  <si>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0930</t>
  </si>
  <si>
    <t>1130</t>
  </si>
  <si>
    <t>0942</t>
  </si>
  <si>
    <t>1140</t>
  </si>
  <si>
    <t>0950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</si>
  <si>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</si>
  <si>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Департамент освіти і науки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</si>
  <si>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0"/>
        <rFont val="Times New Roman"/>
        <family val="1"/>
      </rPr>
      <t xml:space="preserve">(відповідальний виконавець) </t>
    </r>
  </si>
  <si>
    <t>0111</t>
  </si>
  <si>
    <t xml:space="preserve">Організаційне, інформаційно-аналітичне та матеріально-технічне забезпечення діяльності обласної  ради </t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</si>
  <si>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</rPr>
      <t>(головний розпорядник)</t>
    </r>
  </si>
  <si>
    <r>
      <t xml:space="preserve">Управління інформаційної діяльності та комунікацій з громадськістю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</si>
  <si>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</si>
  <si>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</si>
  <si>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Служба у справах дітей ОДА </t>
    </r>
    <r>
      <rPr>
        <sz val="10"/>
        <rFont val="Times New Roman"/>
        <family val="1"/>
      </rPr>
      <t xml:space="preserve">(відповідальний виконавець) </t>
    </r>
  </si>
  <si>
    <r>
      <t xml:space="preserve">Департамент  охорони здоров’я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</si>
  <si>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 соціального захисту населення ОДА </t>
    </r>
    <r>
      <rPr>
        <sz val="10"/>
        <rFont val="Times New Roman"/>
        <family val="1"/>
      </rPr>
      <t xml:space="preserve">(головний розпорядник) </t>
    </r>
  </si>
  <si>
    <r>
      <t>Служба у справах дітей ОДА</t>
    </r>
    <r>
      <rPr>
        <sz val="10"/>
        <rFont val="Times New Roman"/>
        <family val="1"/>
      </rPr>
      <t xml:space="preserve"> (головний розпорядник)</t>
    </r>
  </si>
  <si>
    <t>0133</t>
  </si>
  <si>
    <t>0180</t>
  </si>
  <si>
    <t>1120</t>
  </si>
  <si>
    <t>0941</t>
  </si>
  <si>
    <t>2010</t>
  </si>
  <si>
    <t>0731</t>
  </si>
  <si>
    <t>0732</t>
  </si>
  <si>
    <t>2060</t>
  </si>
  <si>
    <t>0734</t>
  </si>
  <si>
    <t>2070</t>
  </si>
  <si>
    <t>2090</t>
  </si>
  <si>
    <t>0761</t>
  </si>
  <si>
    <t>2100</t>
  </si>
  <si>
    <t>0762</t>
  </si>
  <si>
    <t>0724</t>
  </si>
  <si>
    <t>2130</t>
  </si>
  <si>
    <t>0722</t>
  </si>
  <si>
    <t>0740</t>
  </si>
  <si>
    <t>0763</t>
  </si>
  <si>
    <t>0824</t>
  </si>
  <si>
    <t>Медико-соціальний захист дітей-сиріт і дітей, позбавлених батьківського піклування</t>
  </si>
  <si>
    <r>
      <t xml:space="preserve">Управління культури, національностей, релігій та туризму ОДА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</si>
  <si>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0"/>
        <rFont val="Times New Roman"/>
        <family val="1"/>
      </rPr>
      <t>(відповідальний виконавець)</t>
    </r>
  </si>
  <si>
    <t>4020</t>
  </si>
  <si>
    <t>0821</t>
  </si>
  <si>
    <t>0822</t>
  </si>
  <si>
    <t>4080</t>
  </si>
  <si>
    <t>0827</t>
  </si>
  <si>
    <t>3140</t>
  </si>
  <si>
    <t>5060</t>
  </si>
  <si>
    <r>
      <t xml:space="preserve">Управління молоді та спорту ОДА </t>
    </r>
    <r>
      <rPr>
        <sz val="10"/>
        <rFont val="Times New Roman"/>
        <family val="1"/>
      </rPr>
      <t>(головний розпорядник)</t>
    </r>
  </si>
  <si>
    <r>
      <t xml:space="preserve">Управління молоді та спорту ОДА </t>
    </r>
    <r>
      <rPr>
        <sz val="10"/>
        <rFont val="Times New Roman"/>
        <family val="1"/>
      </rPr>
      <t xml:space="preserve">(відповідальний виконавець) </t>
    </r>
  </si>
  <si>
    <t>Загальний фонд</t>
  </si>
  <si>
    <t>Спеціальний фонд</t>
  </si>
  <si>
    <t>5010</t>
  </si>
  <si>
    <t>5020</t>
  </si>
  <si>
    <t>Проведення спортивної роботи в регіоні</t>
  </si>
  <si>
    <t>Соціальний захист ветеранів війни та праці</t>
  </si>
  <si>
    <t>3110</t>
  </si>
  <si>
    <t>Заклади і заходи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</si>
  <si>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</si>
  <si>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</si>
  <si>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 xml:space="preserve">Резервний фонд </t>
  </si>
  <si>
    <r>
      <t xml:space="preserve">Хмельницька обласна рада (апарат обласної ради) </t>
    </r>
    <r>
      <rPr>
        <sz val="10"/>
        <rFont val="Times New Roman"/>
        <family val="1"/>
      </rPr>
      <t>(головний розпорядник)</t>
    </r>
  </si>
  <si>
    <r>
      <t xml:space="preserve">Хмельницька обласна рада (апарат обласної ради)  </t>
    </r>
    <r>
      <rPr>
        <sz val="10"/>
        <rFont val="Times New Roman"/>
        <family val="1"/>
      </rPr>
      <t xml:space="preserve">(відповідальний виконавець) </t>
    </r>
  </si>
  <si>
    <r>
      <t>Департамент фінансів ОДА</t>
    </r>
    <r>
      <rPr>
        <sz val="10"/>
        <rFont val="Times New Roman"/>
        <family val="1"/>
      </rPr>
      <t xml:space="preserve"> (в частині міжбюджетних трансфертів, резервного фонду)(головний розпорядник)</t>
    </r>
  </si>
  <si>
    <t>Розвиток дитячо-юнацького та резервного спорту</t>
  </si>
  <si>
    <t>5030</t>
  </si>
  <si>
    <t>Інші заходи з розвитку фізичної культури та спорту</t>
  </si>
  <si>
    <t>Реалізація державної політики у молодіжній сфері</t>
  </si>
  <si>
    <t>5050</t>
  </si>
  <si>
    <t>Підтримка фізкультурно-спортивного руху</t>
  </si>
  <si>
    <r>
      <t xml:space="preserve">Департамент фінансів ОДА </t>
    </r>
    <r>
      <rPr>
        <sz val="10"/>
        <rFont val="Times New Roman"/>
        <family val="1"/>
      </rPr>
      <t>(відповідальний виконавець)</t>
    </r>
  </si>
  <si>
    <t xml:space="preserve">Додаток 3
</t>
  </si>
  <si>
    <t>1110</t>
  </si>
  <si>
    <t>Підготовка кадрів професійно-технічними закладами та іншими закладами освіти</t>
  </si>
  <si>
    <t>Підготовка кадрів вищими навчальними закладами І-ІІ рівнів акредитації (коледжами, технікумами, училищами)</t>
  </si>
  <si>
    <t>1160</t>
  </si>
  <si>
    <t>Інші програми, заклади та заходи у сфері освіти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</si>
  <si>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</si>
  <si>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Підготовка кадрів вищими навчальними закладами ІІІ-ІV рівнів акредитації (університетами, академіями, інститутами)</t>
  </si>
  <si>
    <t>Підвищення кваліфікації, перепідготовка кадрів закладами післядипломної освіти</t>
  </si>
  <si>
    <t>0600000</t>
  </si>
  <si>
    <t>0611040</t>
  </si>
  <si>
    <t>0611060</t>
  </si>
  <si>
    <t>0611070</t>
  </si>
  <si>
    <t>0611080</t>
  </si>
  <si>
    <t>0611090</t>
  </si>
  <si>
    <t>0611110</t>
  </si>
  <si>
    <t>0611120</t>
  </si>
  <si>
    <t>0611130</t>
  </si>
  <si>
    <t>0611140</t>
  </si>
  <si>
    <t>0611160</t>
  </si>
  <si>
    <t>0615010</t>
  </si>
  <si>
    <t>9210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</si>
  <si>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</si>
  <si>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</si>
  <si>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9230</t>
  </si>
  <si>
    <t>9250</t>
  </si>
  <si>
    <t>9270</t>
  </si>
  <si>
    <t>9130</t>
  </si>
  <si>
    <t>8700</t>
  </si>
  <si>
    <t>0150</t>
  </si>
  <si>
    <t>0110150</t>
  </si>
  <si>
    <t xml:space="preserve">Інші субвенції з місцевого бюджету </t>
  </si>
  <si>
    <t>9770</t>
  </si>
  <si>
    <t>Фінансова підтримка театрів 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</si>
  <si>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</si>
  <si>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</si>
  <si>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</si>
  <si>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</si>
  <si>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1000000</t>
  </si>
  <si>
    <t>1010000</t>
  </si>
  <si>
    <t>Забезпечення діяльності заповідників</t>
  </si>
  <si>
    <t>4050</t>
  </si>
  <si>
    <t>Інші заклади та заходи в галузі культури і мистецтва</t>
  </si>
  <si>
    <t xml:space="preserve">Підготовка кадрів вищими навчальними закладами І-ІІ рівнів акредитації (коледжами, технікумами, училищами) </t>
  </si>
  <si>
    <t>8340</t>
  </si>
  <si>
    <t>Природоохоронні заходи за рахунок цільових фондів (Обласний фонд охорони навколишнього природного середовища)</t>
  </si>
  <si>
    <t>0718340</t>
  </si>
  <si>
    <t>3719130</t>
  </si>
  <si>
    <t>3719230</t>
  </si>
  <si>
    <t>3719210</t>
  </si>
  <si>
    <t>3719220</t>
  </si>
  <si>
    <t>3719250</t>
  </si>
  <si>
    <t>3719770</t>
  </si>
  <si>
    <t>3710000</t>
  </si>
  <si>
    <t>3718700</t>
  </si>
  <si>
    <t>3190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</si>
  <si>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</si>
  <si>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</si>
  <si>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0813190</t>
  </si>
  <si>
    <t>0900000</t>
  </si>
  <si>
    <t>0910000</t>
  </si>
  <si>
    <t>0913110</t>
  </si>
  <si>
    <t>0700000</t>
  </si>
  <si>
    <t>0710000</t>
  </si>
  <si>
    <t>0711120</t>
  </si>
  <si>
    <t>0712010</t>
  </si>
  <si>
    <t>0712060</t>
  </si>
  <si>
    <t>0712070</t>
  </si>
  <si>
    <t>0712090</t>
  </si>
  <si>
    <t>0712100</t>
  </si>
  <si>
    <t>0712130</t>
  </si>
  <si>
    <t>0712020</t>
  </si>
  <si>
    <t>2020</t>
  </si>
  <si>
    <t>Санаторно-курортна допомога населенню</t>
  </si>
  <si>
    <t>0712040</t>
  </si>
  <si>
    <t>2040</t>
  </si>
  <si>
    <t>0712050</t>
  </si>
  <si>
    <t>2050</t>
  </si>
  <si>
    <t>Екстрена та швидка медична допомога населенню</t>
  </si>
  <si>
    <t>Спеціалізована амбулаторно-поліклінічна допомога населенню</t>
  </si>
  <si>
    <t>Стоматологічна допомога населенню</t>
  </si>
  <si>
    <t>Інформаційно-методичне та просвітницьке забезпечення в галузі охорони здоров'я</t>
  </si>
  <si>
    <t>0712120</t>
  </si>
  <si>
    <t>2120</t>
  </si>
  <si>
    <t>Проведення належної медико-соціальної експертизи (МСЕК)</t>
  </si>
  <si>
    <t>Інші програми, заклади та заходи у сфері охорони здоров’я</t>
  </si>
  <si>
    <t>0712150</t>
  </si>
  <si>
    <t>4030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</si>
  <si>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</si>
  <si>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3719460</t>
  </si>
  <si>
    <t>9460</t>
  </si>
  <si>
    <t>3719410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</si>
  <si>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</si>
  <si>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</si>
  <si>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3240</t>
  </si>
  <si>
    <t>Інші заходи у сфері засобів масової інформації</t>
  </si>
  <si>
    <t>8420</t>
  </si>
  <si>
    <t>0113240</t>
  </si>
  <si>
    <t>0110180</t>
  </si>
  <si>
    <t>Інша діяльність у сфері державного управління</t>
  </si>
  <si>
    <t>2300000</t>
  </si>
  <si>
    <t>2310000</t>
  </si>
  <si>
    <t>2318420</t>
  </si>
  <si>
    <t>0830</t>
  </si>
  <si>
    <t>0813200</t>
  </si>
  <si>
    <t>3200</t>
  </si>
  <si>
    <t>0610000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</si>
  <si>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</si>
  <si>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4040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</si>
  <si>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</si>
  <si>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3719200</t>
  </si>
  <si>
    <t>9200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</si>
  <si>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</si>
  <si>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3719400</t>
  </si>
  <si>
    <t>9400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</si>
  <si>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</si>
  <si>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3719700</t>
  </si>
  <si>
    <t>9700</t>
  </si>
  <si>
    <t>Здійснення фізкультурно-спортивної та реабілітаційної роботи серед осіб з інвалідністю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</si>
  <si>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</si>
  <si>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Інші програми та заходи, пов'язані з економічною діяльністю</t>
  </si>
  <si>
    <t>0117600</t>
  </si>
  <si>
    <t>0490</t>
  </si>
  <si>
    <t>Дотації з місцевого бюджету іншим бюджетам</t>
  </si>
  <si>
    <t>Міжбюджетні трансферти</t>
  </si>
  <si>
    <t>7360</t>
  </si>
  <si>
    <t>Виконання інвестиційних проектів</t>
  </si>
  <si>
    <t>0717360</t>
  </si>
  <si>
    <t>7320</t>
  </si>
  <si>
    <t>Будівництво об'єктів соціально-культурного призначення</t>
  </si>
  <si>
    <t xml:space="preserve">Реалізація державних та місцевих житлових програм </t>
  </si>
  <si>
    <t>3719800</t>
  </si>
  <si>
    <t>9800</t>
  </si>
  <si>
    <t>0717320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</si>
  <si>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</si>
  <si>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9300</t>
  </si>
  <si>
    <t>9330</t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</si>
  <si>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</si>
  <si>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b/>
        <i/>
        <sz val="10"/>
        <rFont val="Times New Roman"/>
        <family val="1"/>
      </rPr>
      <t>(відповідальний виконавець)</t>
    </r>
  </si>
  <si>
    <t>3048</t>
  </si>
  <si>
    <t>Надання при народженні дитини одноразової натуральної допомоги "пакунок малюка"</t>
  </si>
  <si>
    <t>від ___ грудня 2018 року №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</si>
  <si>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</si>
  <si>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Розподіл видатків обласного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</si>
  <si>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</si>
  <si>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</si>
  <si>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</si>
  <si>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</si>
  <si>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</si>
  <si>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</si>
  <si>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</si>
  <si>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(грн)</t>
  </si>
  <si>
    <t>у тому числі бюджет розвитку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</si>
  <si>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</si>
  <si>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</si>
  <si>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</si>
  <si>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</si>
  <si>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</si>
  <si>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</si>
  <si>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Субвенція з місцевого бюджету на здійснення переданих видатків у сфері охорони здоров’я за рахунок коштів медичної субвенції (цільові видатки для медичного обслуговування внутрішньо переміщених осіб)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</si>
  <si>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</si>
  <si>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</si>
  <si>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</si>
  <si>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</si>
  <si>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</si>
  <si>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</si>
  <si>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</si>
  <si>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</si>
  <si>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</si>
  <si>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</si>
  <si>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</si>
  <si>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</si>
  <si>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0813048</t>
  </si>
  <si>
    <t>3111</t>
  </si>
  <si>
    <t>Утримання закладів, що надають соціальні послуги дітям, які опинились в складних життєвих обставинах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</si>
  <si>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</si>
  <si>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</si>
  <si>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</si>
  <si>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</si>
  <si>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</si>
  <si>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</si>
  <si>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</si>
  <si>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</si>
  <si>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</si>
  <si>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</si>
  <si>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5022</t>
  </si>
  <si>
    <t>Проведення навчально-тренувальних зборів і змагань та заходів зі спорту осіб з інвалідністю 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</si>
  <si>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</si>
  <si>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</si>
  <si>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</si>
  <si>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</si>
  <si>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5033</t>
  </si>
  <si>
    <t>Забезпечення підготовки спортсменів школами вищої спортивної майстерності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</si>
  <si>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</si>
  <si>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</si>
  <si>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</si>
  <si>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</si>
  <si>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</si>
  <si>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</si>
  <si>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0611161</t>
  </si>
  <si>
    <t>0990</t>
  </si>
  <si>
    <t>Забезпечення діяльності інших закладів у сфері освіти</t>
  </si>
  <si>
    <t>0615011</t>
  </si>
  <si>
    <t>0615012</t>
  </si>
  <si>
    <t>9310</t>
  </si>
  <si>
    <t>Субвенція з місцевого бюджету на 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</si>
  <si>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0913111</t>
  </si>
  <si>
    <t>Утримання закладів, що надають соціальні послуги дітям, які опинились у складних життєвих обставинах</t>
  </si>
  <si>
    <t>0913112</t>
  </si>
  <si>
    <t>3112</t>
  </si>
  <si>
    <t>Заходи державної політики з питань дітей та їх соціального захисту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</si>
  <si>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</si>
  <si>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</si>
  <si>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</si>
  <si>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</si>
  <si>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</si>
  <si>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0118340</t>
  </si>
  <si>
    <t>Утримання та розвиток автомобільних доріг та дорожньої інфраструктури (Обласний територіальний дорожній фонд)</t>
  </si>
  <si>
    <t>Субвенція з місцевого бюджету державному бюджету на виконання програм соціально-економічного розвитку регіонів (Програма розвитку земельних відносин у Хмельницькій області на 2018-2022 роки)</t>
  </si>
  <si>
    <t>0113242</t>
  </si>
  <si>
    <t>0117680</t>
  </si>
  <si>
    <t>7680</t>
  </si>
  <si>
    <t>Членські внески до асоціацій органів місцевого самоврядування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</si>
  <si>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</si>
  <si>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</si>
  <si>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</si>
  <si>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0813240</t>
  </si>
  <si>
    <t>0813140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</si>
  <si>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</si>
  <si>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(видатки споживання)</t>
  </si>
  <si>
    <r>
      <t xml:space="preserve">Департамент економічного розвитку, промисловості та інфраструктури ОДА </t>
    </r>
    <r>
      <rPr>
        <sz val="10"/>
        <rFont val="Times New Roman"/>
        <family val="1"/>
      </rPr>
      <t>(головний розпорядник)</t>
    </r>
  </si>
  <si>
    <r>
      <t xml:space="preserve">Департамент економічного розвитку, промисловості та інфраструктури ОДА 
</t>
    </r>
    <r>
      <rPr>
        <sz val="10"/>
        <rFont val="Times New Roman"/>
        <family val="1"/>
      </rPr>
      <t>(відповідальний виконавець)</t>
    </r>
    <r>
      <rPr>
        <b/>
        <sz val="10"/>
        <rFont val="Times New Roman"/>
        <family val="1"/>
      </rPr>
      <t xml:space="preserve"> </t>
    </r>
  </si>
  <si>
    <t>7630</t>
  </si>
  <si>
    <t>0470</t>
  </si>
  <si>
    <t>Реалізація програм і заходів в галузі зовнішньоекономічної діяльності</t>
  </si>
  <si>
    <t>"Про обласний бюджет Хмельницької області на 2019 рік"</t>
  </si>
  <si>
    <t>Утримання та розвиток автомобільних доріг та дорожньої інфраструктури за рахунок субвенції з державного бюджету</t>
  </si>
  <si>
    <t>0456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</si>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</sst>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0000"/>
    <numFmt numFmtId="187" formatCode="#,##0.00000"/>
    <numFmt numFmtId="188" formatCode="#,##0.0000"/>
    <numFmt numFmtId="189" formatCode="#,##0.000"/>
    <numFmt numFmtId="190" formatCode="#,##0.0;[Red]#,##0.0"/>
  </numFmts>
  <fonts count="37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u val="single"/>
      <sz val="11.5"/>
      <color indexed="12"/>
      <name val="MS Sans Serif"/>
      <family val="2"/>
    </font>
    <font>
      <u val="single"/>
      <sz val="11.5"/>
      <color indexed="36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2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17">
    <xf numFmtId="0" fontId="0" fillId="0" borderId="0" xfId="0" applyNumberForma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  <protection/>
    </xf>
    <xf numFmtId="185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85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5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25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2" fontId="7" fillId="0" borderId="13" xfId="0" applyNumberFormat="1" applyFont="1" applyFill="1" applyBorder="1" applyAlignment="1">
      <alignment horizontal="left" vertical="center" wrapText="1"/>
    </xf>
    <xf numFmtId="0" fontId="6" fillId="15" borderId="14" xfId="0" applyNumberFormat="1" applyFont="1" applyFill="1" applyBorder="1" applyAlignment="1" applyProtection="1">
      <alignment horizontal="center" vertical="center" wrapText="1"/>
      <protection/>
    </xf>
    <xf numFmtId="0" fontId="7" fillId="15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15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42" applyNumberFormat="1" applyFont="1" applyFill="1" applyBorder="1" applyAlignment="1" applyProtection="1">
      <alignment horizontal="center" vertical="center" wrapText="1"/>
      <protection/>
    </xf>
    <xf numFmtId="185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vertical="center"/>
      <protection/>
    </xf>
    <xf numFmtId="49" fontId="6" fillId="1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15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49" fontId="7" fillId="15" borderId="14" xfId="0" applyNumberFormat="1" applyFont="1" applyFill="1" applyBorder="1" applyAlignment="1" applyProtection="1">
      <alignment horizontal="center" vertical="center" wrapText="1"/>
      <protection/>
    </xf>
    <xf numFmtId="0" fontId="7" fillId="15" borderId="14" xfId="0" applyNumberFormat="1" applyFont="1" applyFill="1" applyBorder="1" applyAlignment="1" applyProtection="1">
      <alignment horizontal="center" vertical="center" wrapText="1"/>
      <protection/>
    </xf>
    <xf numFmtId="49" fontId="7" fillId="1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3" fontId="7" fillId="15" borderId="10" xfId="0" applyNumberFormat="1" applyFont="1" applyFill="1" applyBorder="1" applyAlignment="1" applyProtection="1">
      <alignment horizontal="center" vertical="center" wrapText="1"/>
      <protection/>
    </xf>
    <xf numFmtId="3" fontId="25" fillId="15" borderId="10" xfId="0" applyNumberFormat="1" applyFont="1" applyFill="1" applyBorder="1" applyAlignment="1" applyProtection="1">
      <alignment horizontal="center" vertical="center" wrapText="1"/>
      <protection/>
    </xf>
    <xf numFmtId="0" fontId="7" fillId="15" borderId="10" xfId="0" applyFont="1" applyFill="1" applyBorder="1" applyAlignment="1">
      <alignment/>
    </xf>
    <xf numFmtId="0" fontId="7" fillId="15" borderId="0" xfId="0" applyFont="1" applyFill="1" applyAlignment="1">
      <alignment/>
    </xf>
    <xf numFmtId="3" fontId="6" fillId="1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15" borderId="14" xfId="0" applyNumberFormat="1" applyFont="1" applyFill="1" applyBorder="1" applyAlignment="1" applyProtection="1">
      <alignment horizontal="center" vertical="center" wrapText="1"/>
      <protection/>
    </xf>
    <xf numFmtId="49" fontId="34" fillId="15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  <protection/>
    </xf>
    <xf numFmtId="3" fontId="34" fillId="0" borderId="10" xfId="0" applyNumberFormat="1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3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29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29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 horizontal="center" vertical="top" wrapText="1"/>
      <protection/>
    </xf>
    <xf numFmtId="178" fontId="31" fillId="0" borderId="0" xfId="43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151"/>
  <sheetViews>
    <sheetView tabSelected="1" view="pageBreakPreview" zoomScale="75" zoomScaleNormal="75" zoomScaleSheetLayoutView="75" zoomScalePageLayoutView="0" workbookViewId="0" topLeftCell="A1">
      <pane xSplit="4" ySplit="13" topLeftCell="E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19" sqref="F19"/>
    </sheetView>
  </sheetViews>
  <sheetFormatPr defaultColWidth="11.421875" defaultRowHeight="12.75"/>
  <cols>
    <col min="1" max="1" width="8.8515625" style="4" customWidth="1"/>
    <col min="2" max="2" width="9.28125" style="4" customWidth="1"/>
    <col min="3" max="3" width="8.8515625" style="4" customWidth="1"/>
    <col min="4" max="4" width="35.140625" style="4" customWidth="1"/>
    <col min="5" max="5" width="16.7109375" style="26" customWidth="1"/>
    <col min="6" max="6" width="15.00390625" style="26" customWidth="1"/>
    <col min="7" max="7" width="13.7109375" style="26" customWidth="1"/>
    <col min="8" max="8" width="15.00390625" style="26" customWidth="1"/>
    <col min="9" max="9" width="13.8515625" style="4" customWidth="1"/>
    <col min="10" max="10" width="15.8515625" style="26" customWidth="1"/>
    <col min="11" max="11" width="12.00390625" style="26" customWidth="1"/>
    <col min="12" max="12" width="14.421875" style="26" customWidth="1"/>
    <col min="13" max="13" width="11.28125" style="26" customWidth="1"/>
    <col min="14" max="14" width="12.28125" style="26" customWidth="1"/>
    <col min="15" max="15" width="14.8515625" style="26" customWidth="1"/>
    <col min="16" max="16" width="16.421875" style="64" customWidth="1"/>
    <col min="17" max="16384" width="11.421875" style="4" customWidth="1"/>
  </cols>
  <sheetData>
    <row r="1" ht="12.75" hidden="1"/>
    <row r="2" spans="12:16" ht="20.25" customHeight="1">
      <c r="L2" s="106" t="s">
        <v>99</v>
      </c>
      <c r="M2" s="106"/>
      <c r="N2" s="106"/>
      <c r="O2" s="106"/>
      <c r="P2" s="106"/>
    </row>
    <row r="3" spans="12:16" ht="18">
      <c r="L3" s="105" t="s">
        <v>6</v>
      </c>
      <c r="M3" s="105"/>
      <c r="N3" s="105"/>
      <c r="O3" s="105"/>
      <c r="P3" s="105"/>
    </row>
    <row r="4" spans="12:16" ht="19.5" customHeight="1">
      <c r="L4" s="104" t="s">
        <v>334</v>
      </c>
      <c r="M4" s="104"/>
      <c r="N4" s="104"/>
      <c r="O4" s="104"/>
      <c r="P4" s="104"/>
    </row>
    <row r="5" spans="12:16" ht="27" customHeight="1">
      <c r="L5" s="107" t="s">
        <v>240</v>
      </c>
      <c r="M5" s="107"/>
      <c r="N5" s="107"/>
      <c r="O5" s="107"/>
      <c r="P5" s="107"/>
    </row>
    <row r="6" spans="15:16" ht="12.75">
      <c r="O6" s="37"/>
      <c r="P6" s="63"/>
    </row>
    <row r="7" spans="1:16" ht="20.25" customHeight="1">
      <c r="A7" s="109" t="s">
        <v>242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ht="15">
      <c r="P8" s="70" t="s">
        <v>250</v>
      </c>
    </row>
    <row r="9" spans="1:16" ht="12.75" customHeight="1">
      <c r="A9" s="98" t="s">
        <v>243</v>
      </c>
      <c r="B9" s="98" t="s">
        <v>244</v>
      </c>
      <c r="C9" s="98" t="s">
        <v>245</v>
      </c>
      <c r="D9" s="95" t="s">
        <v>246</v>
      </c>
      <c r="E9" s="114" t="s">
        <v>78</v>
      </c>
      <c r="F9" s="115"/>
      <c r="G9" s="115"/>
      <c r="H9" s="115"/>
      <c r="I9" s="116"/>
      <c r="J9" s="110" t="s">
        <v>79</v>
      </c>
      <c r="K9" s="110"/>
      <c r="L9" s="110"/>
      <c r="M9" s="110"/>
      <c r="N9" s="110"/>
      <c r="O9" s="110"/>
      <c r="P9" s="111" t="s">
        <v>3</v>
      </c>
    </row>
    <row r="10" spans="1:16" ht="12.75">
      <c r="A10" s="99"/>
      <c r="B10" s="99"/>
      <c r="C10" s="99"/>
      <c r="D10" s="96"/>
      <c r="E10" s="108" t="s">
        <v>248</v>
      </c>
      <c r="F10" s="101" t="s">
        <v>13</v>
      </c>
      <c r="G10" s="108" t="s">
        <v>0</v>
      </c>
      <c r="H10" s="108"/>
      <c r="I10" s="101" t="s">
        <v>14</v>
      </c>
      <c r="J10" s="108" t="s">
        <v>248</v>
      </c>
      <c r="K10" s="101" t="s">
        <v>251</v>
      </c>
      <c r="L10" s="101" t="s">
        <v>13</v>
      </c>
      <c r="M10" s="108" t="s">
        <v>0</v>
      </c>
      <c r="N10" s="108"/>
      <c r="O10" s="101" t="s">
        <v>14</v>
      </c>
      <c r="P10" s="112"/>
    </row>
    <row r="11" spans="1:16" ht="3" customHeight="1">
      <c r="A11" s="99"/>
      <c r="B11" s="99"/>
      <c r="C11" s="99"/>
      <c r="D11" s="97"/>
      <c r="E11" s="108"/>
      <c r="F11" s="102"/>
      <c r="G11" s="108" t="s">
        <v>1</v>
      </c>
      <c r="H11" s="108" t="s">
        <v>2</v>
      </c>
      <c r="I11" s="102"/>
      <c r="J11" s="108"/>
      <c r="K11" s="102"/>
      <c r="L11" s="102"/>
      <c r="M11" s="108" t="s">
        <v>1</v>
      </c>
      <c r="N11" s="108" t="s">
        <v>2</v>
      </c>
      <c r="O11" s="102"/>
      <c r="P11" s="112"/>
    </row>
    <row r="12" spans="1:16" ht="66" customHeight="1">
      <c r="A12" s="100"/>
      <c r="B12" s="100"/>
      <c r="C12" s="100"/>
      <c r="D12" s="30" t="s">
        <v>247</v>
      </c>
      <c r="E12" s="108"/>
      <c r="F12" s="103"/>
      <c r="G12" s="108"/>
      <c r="H12" s="108"/>
      <c r="I12" s="103"/>
      <c r="J12" s="108"/>
      <c r="K12" s="103"/>
      <c r="L12" s="103"/>
      <c r="M12" s="108"/>
      <c r="N12" s="108"/>
      <c r="O12" s="103"/>
      <c r="P12" s="113"/>
    </row>
    <row r="13" spans="1:16" s="34" customFormat="1" ht="13.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54" t="s">
        <v>15</v>
      </c>
    </row>
    <row r="14" spans="1:16" s="6" customFormat="1" ht="30" customHeight="1">
      <c r="A14" s="3" t="s">
        <v>4</v>
      </c>
      <c r="B14" s="3"/>
      <c r="C14" s="3"/>
      <c r="D14" s="18" t="s">
        <v>89</v>
      </c>
      <c r="E14" s="25">
        <f>F14+I14</f>
        <v>226230805</v>
      </c>
      <c r="F14" s="25">
        <f>F15</f>
        <v>226230805</v>
      </c>
      <c r="G14" s="25">
        <f>G15</f>
        <v>10270500</v>
      </c>
      <c r="H14" s="25">
        <f>H15</f>
        <v>3537400</v>
      </c>
      <c r="I14" s="25">
        <f>I15</f>
        <v>0</v>
      </c>
      <c r="J14" s="25">
        <f aca="true" t="shared" si="0" ref="J14:J46">L14+O14</f>
        <v>9449400</v>
      </c>
      <c r="K14" s="25">
        <f>K15</f>
        <v>0</v>
      </c>
      <c r="L14" s="25">
        <f>L15</f>
        <v>220000</v>
      </c>
      <c r="M14" s="25">
        <f>M15</f>
        <v>0</v>
      </c>
      <c r="N14" s="25">
        <f>N15</f>
        <v>0</v>
      </c>
      <c r="O14" s="25">
        <f>O15</f>
        <v>9229400</v>
      </c>
      <c r="P14" s="25">
        <f>E14+J14</f>
        <v>235680205</v>
      </c>
    </row>
    <row r="15" spans="1:16" s="6" customFormat="1" ht="39">
      <c r="A15" s="3" t="s">
        <v>5</v>
      </c>
      <c r="B15" s="3"/>
      <c r="C15" s="3"/>
      <c r="D15" s="18" t="s">
        <v>90</v>
      </c>
      <c r="E15" s="25">
        <f>F15+I15</f>
        <v>226230805</v>
      </c>
      <c r="F15" s="25">
        <f>F16+F17+F19+F20+F22</f>
        <v>226230805</v>
      </c>
      <c r="G15" s="25">
        <f>G16+G17+G19+G20+G22</f>
        <v>10270500</v>
      </c>
      <c r="H15" s="25">
        <f>H16+H17+H19+H20+H22</f>
        <v>3537400</v>
      </c>
      <c r="I15" s="25">
        <f>I16+I17+I19+I20+I22</f>
        <v>0</v>
      </c>
      <c r="J15" s="25">
        <f t="shared" si="0"/>
        <v>9449400</v>
      </c>
      <c r="K15" s="25">
        <f>K16+K17+K19+K20+K22</f>
        <v>0</v>
      </c>
      <c r="L15" s="25">
        <f>L16+L17+L19+L20+L22</f>
        <v>220000</v>
      </c>
      <c r="M15" s="25">
        <f>M16+M17+M19+M20+M22</f>
        <v>0</v>
      </c>
      <c r="N15" s="25">
        <f>N16+N17+N19+N20+N22</f>
        <v>0</v>
      </c>
      <c r="O15" s="25">
        <f>O16+O17+O19+O20+O22</f>
        <v>9229400</v>
      </c>
      <c r="P15" s="25">
        <f aca="true" t="shared" si="1" ref="P15:P69">E15+J15</f>
        <v>235680205</v>
      </c>
    </row>
    <row r="16" spans="1:16" ht="39">
      <c r="A16" s="5" t="s">
        <v>129</v>
      </c>
      <c r="B16" s="5" t="s">
        <v>128</v>
      </c>
      <c r="C16" s="5" t="s">
        <v>36</v>
      </c>
      <c r="D16" s="19" t="s">
        <v>37</v>
      </c>
      <c r="E16" s="25">
        <f>F16+I16</f>
        <v>20208700</v>
      </c>
      <c r="F16" s="17">
        <v>20208700</v>
      </c>
      <c r="G16" s="17">
        <v>10270500</v>
      </c>
      <c r="H16" s="17">
        <v>3537400</v>
      </c>
      <c r="I16" s="11"/>
      <c r="J16" s="25">
        <f t="shared" si="0"/>
        <v>220000</v>
      </c>
      <c r="K16" s="17"/>
      <c r="L16" s="17">
        <v>220000</v>
      </c>
      <c r="M16" s="25"/>
      <c r="N16" s="17"/>
      <c r="O16" s="17">
        <f>K16</f>
        <v>0</v>
      </c>
      <c r="P16" s="25">
        <f t="shared" si="1"/>
        <v>20428700</v>
      </c>
    </row>
    <row r="17" spans="1:16" ht="19.5" customHeight="1">
      <c r="A17" s="14" t="s">
        <v>196</v>
      </c>
      <c r="B17" s="5">
        <v>3240</v>
      </c>
      <c r="C17" s="5"/>
      <c r="D17" s="22" t="s">
        <v>156</v>
      </c>
      <c r="E17" s="17">
        <f aca="true" t="shared" si="2" ref="E17:E40">F17+I17</f>
        <v>4000000</v>
      </c>
      <c r="F17" s="17">
        <f>F18</f>
        <v>4000000</v>
      </c>
      <c r="G17" s="17">
        <f>G18</f>
        <v>0</v>
      </c>
      <c r="H17" s="17">
        <f>H18</f>
        <v>0</v>
      </c>
      <c r="I17" s="17">
        <f>I18</f>
        <v>0</v>
      </c>
      <c r="J17" s="17">
        <f t="shared" si="0"/>
        <v>0</v>
      </c>
      <c r="K17" s="17">
        <f>K18</f>
        <v>0</v>
      </c>
      <c r="L17" s="17">
        <f>L18</f>
        <v>0</v>
      </c>
      <c r="M17" s="17">
        <f>M18</f>
        <v>0</v>
      </c>
      <c r="N17" s="17">
        <f>N18</f>
        <v>0</v>
      </c>
      <c r="O17" s="17">
        <f>O18</f>
        <v>0</v>
      </c>
      <c r="P17" s="25">
        <f t="shared" si="1"/>
        <v>4000000</v>
      </c>
    </row>
    <row r="18" spans="1:16" ht="42" customHeight="1">
      <c r="A18" s="14" t="s">
        <v>318</v>
      </c>
      <c r="B18" s="5" t="s">
        <v>269</v>
      </c>
      <c r="C18" s="5" t="s">
        <v>25</v>
      </c>
      <c r="D18" s="22" t="s">
        <v>270</v>
      </c>
      <c r="E18" s="17">
        <f t="shared" si="2"/>
        <v>4000000</v>
      </c>
      <c r="F18" s="17">
        <v>4000000</v>
      </c>
      <c r="G18" s="17"/>
      <c r="H18" s="17"/>
      <c r="I18" s="17"/>
      <c r="J18" s="17">
        <f t="shared" si="0"/>
        <v>0</v>
      </c>
      <c r="K18" s="17"/>
      <c r="L18" s="17"/>
      <c r="M18" s="17"/>
      <c r="N18" s="25"/>
      <c r="O18" s="17">
        <f>K18</f>
        <v>0</v>
      </c>
      <c r="P18" s="25">
        <f t="shared" si="1"/>
        <v>4000000</v>
      </c>
    </row>
    <row r="19" spans="1:16" ht="26.25">
      <c r="A19" s="5" t="s">
        <v>197</v>
      </c>
      <c r="B19" s="5" t="s">
        <v>47</v>
      </c>
      <c r="C19" s="5" t="s">
        <v>46</v>
      </c>
      <c r="D19" s="19" t="s">
        <v>198</v>
      </c>
      <c r="E19" s="17">
        <f t="shared" si="2"/>
        <v>201907305</v>
      </c>
      <c r="F19" s="35">
        <f>1139400+200599505-130000+298400</f>
        <v>201907305</v>
      </c>
      <c r="G19" s="35"/>
      <c r="H19" s="35"/>
      <c r="I19" s="36"/>
      <c r="J19" s="17">
        <f t="shared" si="0"/>
        <v>0</v>
      </c>
      <c r="K19" s="17"/>
      <c r="L19" s="35"/>
      <c r="M19" s="35"/>
      <c r="N19" s="17"/>
      <c r="O19" s="17">
        <f>K19</f>
        <v>0</v>
      </c>
      <c r="P19" s="25">
        <f t="shared" si="1"/>
        <v>201907305</v>
      </c>
    </row>
    <row r="20" spans="1:16" ht="26.25">
      <c r="A20" s="5" t="s">
        <v>220</v>
      </c>
      <c r="B20" s="5">
        <v>7600</v>
      </c>
      <c r="C20" s="5"/>
      <c r="D20" s="19" t="s">
        <v>219</v>
      </c>
      <c r="E20" s="17">
        <f t="shared" si="2"/>
        <v>114800</v>
      </c>
      <c r="F20" s="35">
        <f>F21</f>
        <v>114800</v>
      </c>
      <c r="G20" s="35">
        <f>G21</f>
        <v>0</v>
      </c>
      <c r="H20" s="35">
        <f>H21</f>
        <v>0</v>
      </c>
      <c r="I20" s="35">
        <f>I21</f>
        <v>0</v>
      </c>
      <c r="J20" s="17">
        <f t="shared" si="0"/>
        <v>0</v>
      </c>
      <c r="K20" s="35">
        <f>K21</f>
        <v>0</v>
      </c>
      <c r="L20" s="35">
        <f>L21</f>
        <v>0</v>
      </c>
      <c r="M20" s="35">
        <f>M21</f>
        <v>0</v>
      </c>
      <c r="N20" s="35">
        <f>N21</f>
        <v>0</v>
      </c>
      <c r="O20" s="35">
        <f>O21</f>
        <v>0</v>
      </c>
      <c r="P20" s="25">
        <f t="shared" si="1"/>
        <v>114800</v>
      </c>
    </row>
    <row r="21" spans="1:16" ht="37.5" customHeight="1">
      <c r="A21" s="5" t="s">
        <v>319</v>
      </c>
      <c r="B21" s="5" t="s">
        <v>320</v>
      </c>
      <c r="C21" s="5" t="s">
        <v>221</v>
      </c>
      <c r="D21" s="19" t="s">
        <v>321</v>
      </c>
      <c r="E21" s="17">
        <f t="shared" si="2"/>
        <v>114800</v>
      </c>
      <c r="F21" s="35">
        <v>114800</v>
      </c>
      <c r="G21" s="35"/>
      <c r="H21" s="35"/>
      <c r="I21" s="36"/>
      <c r="J21" s="17">
        <f t="shared" si="0"/>
        <v>0</v>
      </c>
      <c r="K21" s="17"/>
      <c r="L21" s="35"/>
      <c r="M21" s="35"/>
      <c r="N21" s="17"/>
      <c r="O21" s="17">
        <f>K21</f>
        <v>0</v>
      </c>
      <c r="P21" s="25">
        <f t="shared" si="1"/>
        <v>114800</v>
      </c>
    </row>
    <row r="22" spans="1:16" s="79" customFormat="1" ht="48.75" customHeight="1">
      <c r="A22" s="72" t="s">
        <v>315</v>
      </c>
      <c r="B22" s="73">
        <v>8340</v>
      </c>
      <c r="C22" s="74" t="s">
        <v>16</v>
      </c>
      <c r="D22" s="75" t="s">
        <v>144</v>
      </c>
      <c r="E22" s="76">
        <f>F22+I22</f>
        <v>0</v>
      </c>
      <c r="F22" s="77">
        <f>G22+H22</f>
        <v>0</v>
      </c>
      <c r="G22" s="76"/>
      <c r="H22" s="76"/>
      <c r="I22" s="77"/>
      <c r="J22" s="76">
        <f>K22+O22</f>
        <v>9229400</v>
      </c>
      <c r="K22" s="76">
        <f>L22+M22</f>
        <v>0</v>
      </c>
      <c r="L22" s="76"/>
      <c r="M22" s="76"/>
      <c r="N22" s="78"/>
      <c r="O22" s="76">
        <v>9229400</v>
      </c>
      <c r="P22" s="80">
        <f>E22+J22</f>
        <v>9229400</v>
      </c>
    </row>
    <row r="23" spans="1:16" s="6" customFormat="1" ht="26.25">
      <c r="A23" s="1" t="s">
        <v>108</v>
      </c>
      <c r="B23" s="15"/>
      <c r="C23" s="15"/>
      <c r="D23" s="23" t="s">
        <v>34</v>
      </c>
      <c r="E23" s="25">
        <f>F23+I23</f>
        <v>701274799</v>
      </c>
      <c r="F23" s="25">
        <f aca="true" t="shared" si="3" ref="F23:O23">F24</f>
        <v>701274799</v>
      </c>
      <c r="G23" s="25">
        <f t="shared" si="3"/>
        <v>351365400</v>
      </c>
      <c r="H23" s="25">
        <f t="shared" si="3"/>
        <v>49942700</v>
      </c>
      <c r="I23" s="25">
        <f t="shared" si="3"/>
        <v>0</v>
      </c>
      <c r="J23" s="25">
        <f t="shared" si="0"/>
        <v>58747084</v>
      </c>
      <c r="K23" s="25">
        <f t="shared" si="3"/>
        <v>0</v>
      </c>
      <c r="L23" s="25">
        <f t="shared" si="3"/>
        <v>56661974</v>
      </c>
      <c r="M23" s="25">
        <f t="shared" si="3"/>
        <v>6171200</v>
      </c>
      <c r="N23" s="25">
        <f t="shared" si="3"/>
        <v>2348640</v>
      </c>
      <c r="O23" s="25">
        <f t="shared" si="3"/>
        <v>2085110</v>
      </c>
      <c r="P23" s="25">
        <f t="shared" si="1"/>
        <v>760021883</v>
      </c>
    </row>
    <row r="24" spans="1:16" s="6" customFormat="1" ht="26.25">
      <c r="A24" s="3" t="s">
        <v>205</v>
      </c>
      <c r="B24" s="15"/>
      <c r="C24" s="15"/>
      <c r="D24" s="23" t="s">
        <v>35</v>
      </c>
      <c r="E24" s="25">
        <f t="shared" si="2"/>
        <v>701274799</v>
      </c>
      <c r="F24" s="25">
        <f>SUM(F25:F34)+F36</f>
        <v>701274799</v>
      </c>
      <c r="G24" s="25">
        <f>SUM(G25:G34)+G36</f>
        <v>351365400</v>
      </c>
      <c r="H24" s="25">
        <f>SUM(H25:H34)+H36</f>
        <v>49942700</v>
      </c>
      <c r="I24" s="25">
        <f>SUM(I25:I34)+I36</f>
        <v>0</v>
      </c>
      <c r="J24" s="25">
        <f t="shared" si="0"/>
        <v>58747084</v>
      </c>
      <c r="K24" s="25">
        <f>SUM(K25:K34)+K36</f>
        <v>0</v>
      </c>
      <c r="L24" s="25">
        <f>SUM(L25:L34)+L36</f>
        <v>56661974</v>
      </c>
      <c r="M24" s="25">
        <f>SUM(M25:M34)+M36</f>
        <v>6171200</v>
      </c>
      <c r="N24" s="25">
        <f>SUM(N25:N34)+N36</f>
        <v>2348640</v>
      </c>
      <c r="O24" s="25">
        <f>SUM(O25:O34)+O36</f>
        <v>2085110</v>
      </c>
      <c r="P24" s="25">
        <f t="shared" si="1"/>
        <v>760021883</v>
      </c>
    </row>
    <row r="25" spans="1:16" ht="59.25" customHeight="1">
      <c r="A25" s="2" t="s">
        <v>109</v>
      </c>
      <c r="B25" s="5" t="s">
        <v>17</v>
      </c>
      <c r="C25" s="5" t="s">
        <v>19</v>
      </c>
      <c r="D25" s="47" t="s">
        <v>18</v>
      </c>
      <c r="E25" s="46">
        <f t="shared" si="2"/>
        <v>57564500</v>
      </c>
      <c r="F25" s="27">
        <v>57564500</v>
      </c>
      <c r="G25" s="27">
        <v>31150000</v>
      </c>
      <c r="H25" s="27">
        <v>6020000</v>
      </c>
      <c r="I25" s="12"/>
      <c r="J25" s="17">
        <f t="shared" si="0"/>
        <v>403987</v>
      </c>
      <c r="K25" s="17"/>
      <c r="L25" s="27">
        <v>371787</v>
      </c>
      <c r="M25" s="27">
        <v>58088</v>
      </c>
      <c r="N25" s="27">
        <v>1500</v>
      </c>
      <c r="O25" s="17">
        <f>K25+32200</f>
        <v>32200</v>
      </c>
      <c r="P25" s="25">
        <f t="shared" si="1"/>
        <v>57968487</v>
      </c>
    </row>
    <row r="26" spans="1:16" ht="88.5" customHeight="1">
      <c r="A26" s="2" t="s">
        <v>110</v>
      </c>
      <c r="B26" s="5" t="s">
        <v>20</v>
      </c>
      <c r="C26" s="5" t="s">
        <v>21</v>
      </c>
      <c r="D26" s="94" t="s">
        <v>218</v>
      </c>
      <c r="E26" s="17">
        <f t="shared" si="2"/>
        <v>17199700</v>
      </c>
      <c r="F26" s="27">
        <v>17199700</v>
      </c>
      <c r="G26" s="27">
        <v>8708000</v>
      </c>
      <c r="H26" s="27">
        <v>1141900</v>
      </c>
      <c r="I26" s="12"/>
      <c r="J26" s="17">
        <f t="shared" si="0"/>
        <v>55000</v>
      </c>
      <c r="K26" s="17"/>
      <c r="L26" s="27">
        <v>55000</v>
      </c>
      <c r="M26" s="27"/>
      <c r="N26" s="27">
        <v>6000</v>
      </c>
      <c r="O26" s="17">
        <f>K26</f>
        <v>0</v>
      </c>
      <c r="P26" s="25">
        <f t="shared" si="1"/>
        <v>17254700</v>
      </c>
    </row>
    <row r="27" spans="1:16" ht="89.25" customHeight="1">
      <c r="A27" s="2" t="s">
        <v>111</v>
      </c>
      <c r="B27" s="5" t="s">
        <v>22</v>
      </c>
      <c r="C27" s="5" t="s">
        <v>19</v>
      </c>
      <c r="D27" s="20" t="s">
        <v>23</v>
      </c>
      <c r="E27" s="17">
        <f t="shared" si="2"/>
        <v>143336100</v>
      </c>
      <c r="F27" s="27">
        <v>143336100</v>
      </c>
      <c r="G27" s="27">
        <v>90966300</v>
      </c>
      <c r="H27" s="27">
        <v>7877000</v>
      </c>
      <c r="I27" s="12"/>
      <c r="J27" s="17">
        <f t="shared" si="0"/>
        <v>118343</v>
      </c>
      <c r="K27" s="17"/>
      <c r="L27" s="27">
        <v>118343</v>
      </c>
      <c r="M27" s="27">
        <v>2500</v>
      </c>
      <c r="N27" s="27"/>
      <c r="O27" s="17">
        <f>K27</f>
        <v>0</v>
      </c>
      <c r="P27" s="25">
        <f t="shared" si="1"/>
        <v>143454443</v>
      </c>
    </row>
    <row r="28" spans="1:16" ht="126" customHeight="1">
      <c r="A28" s="2" t="s">
        <v>112</v>
      </c>
      <c r="B28" s="5" t="s">
        <v>24</v>
      </c>
      <c r="C28" s="5" t="s">
        <v>19</v>
      </c>
      <c r="D28" s="20" t="s">
        <v>105</v>
      </c>
      <c r="E28" s="17">
        <f t="shared" si="2"/>
        <v>89279399</v>
      </c>
      <c r="F28" s="27">
        <f>89501800+75999-298400</f>
        <v>89279399</v>
      </c>
      <c r="G28" s="27">
        <v>43936400</v>
      </c>
      <c r="H28" s="17">
        <v>7865900</v>
      </c>
      <c r="I28" s="11"/>
      <c r="J28" s="17">
        <f t="shared" si="0"/>
        <v>937464</v>
      </c>
      <c r="K28" s="17"/>
      <c r="L28" s="27">
        <v>689464</v>
      </c>
      <c r="M28" s="27"/>
      <c r="N28" s="17">
        <v>55000</v>
      </c>
      <c r="O28" s="17">
        <f>K28+248000</f>
        <v>248000</v>
      </c>
      <c r="P28" s="25">
        <f t="shared" si="1"/>
        <v>90216863</v>
      </c>
    </row>
    <row r="29" spans="1:16" ht="39">
      <c r="A29" s="2" t="s">
        <v>113</v>
      </c>
      <c r="B29" s="5" t="s">
        <v>25</v>
      </c>
      <c r="C29" s="5" t="s">
        <v>26</v>
      </c>
      <c r="D29" s="20" t="s">
        <v>27</v>
      </c>
      <c r="E29" s="17">
        <f t="shared" si="2"/>
        <v>39524800</v>
      </c>
      <c r="F29" s="27">
        <v>39524800</v>
      </c>
      <c r="G29" s="27">
        <v>26457700</v>
      </c>
      <c r="H29" s="27">
        <v>4071500</v>
      </c>
      <c r="I29" s="12"/>
      <c r="J29" s="17">
        <f t="shared" si="0"/>
        <v>1191990</v>
      </c>
      <c r="K29" s="17"/>
      <c r="L29" s="27">
        <v>1161990</v>
      </c>
      <c r="M29" s="27">
        <v>408000</v>
      </c>
      <c r="N29" s="27">
        <v>78200</v>
      </c>
      <c r="O29" s="17">
        <f>K29+30000</f>
        <v>30000</v>
      </c>
      <c r="P29" s="25">
        <f t="shared" si="1"/>
        <v>40716790</v>
      </c>
    </row>
    <row r="30" spans="1:16" ht="39">
      <c r="A30" s="2" t="s">
        <v>114</v>
      </c>
      <c r="B30" s="5" t="s">
        <v>100</v>
      </c>
      <c r="C30" s="5" t="s">
        <v>28</v>
      </c>
      <c r="D30" s="20" t="s">
        <v>101</v>
      </c>
      <c r="E30" s="17">
        <f t="shared" si="2"/>
        <v>215127500</v>
      </c>
      <c r="F30" s="27">
        <v>215127500</v>
      </c>
      <c r="G30" s="27">
        <v>130646800</v>
      </c>
      <c r="H30" s="27">
        <v>20778300</v>
      </c>
      <c r="I30" s="12"/>
      <c r="J30" s="17">
        <f t="shared" si="0"/>
        <v>22849530</v>
      </c>
      <c r="K30" s="17"/>
      <c r="L30" s="27">
        <v>21152190</v>
      </c>
      <c r="M30" s="27">
        <v>5509658</v>
      </c>
      <c r="N30" s="27">
        <v>2192820</v>
      </c>
      <c r="O30" s="17">
        <f>K30+1697340</f>
        <v>1697340</v>
      </c>
      <c r="P30" s="25">
        <f t="shared" si="1"/>
        <v>237977030</v>
      </c>
    </row>
    <row r="31" spans="1:16" ht="45.75" customHeight="1">
      <c r="A31" s="2" t="s">
        <v>115</v>
      </c>
      <c r="B31" s="5" t="s">
        <v>48</v>
      </c>
      <c r="C31" s="5" t="s">
        <v>49</v>
      </c>
      <c r="D31" s="67" t="s">
        <v>102</v>
      </c>
      <c r="E31" s="17">
        <f t="shared" si="2"/>
        <v>37866000</v>
      </c>
      <c r="F31" s="27">
        <v>37866000</v>
      </c>
      <c r="G31" s="27"/>
      <c r="H31" s="27"/>
      <c r="I31" s="12"/>
      <c r="J31" s="17">
        <f t="shared" si="0"/>
        <v>3316085</v>
      </c>
      <c r="K31" s="17"/>
      <c r="L31" s="27">
        <v>3266085</v>
      </c>
      <c r="M31" s="27"/>
      <c r="N31" s="27"/>
      <c r="O31" s="17">
        <f>K31+50000</f>
        <v>50000</v>
      </c>
      <c r="P31" s="25">
        <f t="shared" si="1"/>
        <v>41182085</v>
      </c>
    </row>
    <row r="32" spans="1:16" ht="55.5" customHeight="1">
      <c r="A32" s="2" t="s">
        <v>116</v>
      </c>
      <c r="B32" s="5" t="s">
        <v>29</v>
      </c>
      <c r="C32" s="5" t="s">
        <v>30</v>
      </c>
      <c r="D32" s="20" t="s">
        <v>106</v>
      </c>
      <c r="E32" s="17">
        <f t="shared" si="2"/>
        <v>65734100</v>
      </c>
      <c r="F32" s="27">
        <v>65734100</v>
      </c>
      <c r="G32" s="27"/>
      <c r="H32" s="27"/>
      <c r="I32" s="12"/>
      <c r="J32" s="17">
        <f t="shared" si="0"/>
        <v>29459000</v>
      </c>
      <c r="K32" s="17"/>
      <c r="L32" s="27">
        <v>29459000</v>
      </c>
      <c r="M32" s="27"/>
      <c r="N32" s="27"/>
      <c r="O32" s="17">
        <f>K32</f>
        <v>0</v>
      </c>
      <c r="P32" s="25">
        <f t="shared" si="1"/>
        <v>95193100</v>
      </c>
    </row>
    <row r="33" spans="1:16" ht="32.25" customHeight="1">
      <c r="A33" s="2" t="s">
        <v>117</v>
      </c>
      <c r="B33" s="5" t="s">
        <v>31</v>
      </c>
      <c r="C33" s="5" t="s">
        <v>32</v>
      </c>
      <c r="D33" s="22" t="s">
        <v>107</v>
      </c>
      <c r="E33" s="17">
        <f t="shared" si="2"/>
        <v>20200400</v>
      </c>
      <c r="F33" s="27">
        <v>20200400</v>
      </c>
      <c r="G33" s="27">
        <v>14565700</v>
      </c>
      <c r="H33" s="27">
        <v>953400</v>
      </c>
      <c r="I33" s="12"/>
      <c r="J33" s="17">
        <f t="shared" si="0"/>
        <v>405185</v>
      </c>
      <c r="K33" s="17"/>
      <c r="L33" s="27">
        <v>377615</v>
      </c>
      <c r="M33" s="27">
        <v>192954</v>
      </c>
      <c r="N33" s="27">
        <v>15120</v>
      </c>
      <c r="O33" s="17">
        <f>K33+27570</f>
        <v>27570</v>
      </c>
      <c r="P33" s="25">
        <f t="shared" si="1"/>
        <v>20605585</v>
      </c>
    </row>
    <row r="34" spans="1:16" ht="36" customHeight="1">
      <c r="A34" s="2" t="s">
        <v>118</v>
      </c>
      <c r="B34" s="5" t="s">
        <v>103</v>
      </c>
      <c r="C34" s="5"/>
      <c r="D34" s="22" t="s">
        <v>104</v>
      </c>
      <c r="E34" s="17">
        <f t="shared" si="2"/>
        <v>13813400</v>
      </c>
      <c r="F34" s="27">
        <f>F35</f>
        <v>13813400</v>
      </c>
      <c r="G34" s="27">
        <f>G35</f>
        <v>4934500</v>
      </c>
      <c r="H34" s="27">
        <f>H35</f>
        <v>1234700</v>
      </c>
      <c r="I34" s="27">
        <f>I35</f>
        <v>0</v>
      </c>
      <c r="J34" s="17">
        <f t="shared" si="0"/>
        <v>10500</v>
      </c>
      <c r="K34" s="27">
        <f>K35</f>
        <v>0</v>
      </c>
      <c r="L34" s="27">
        <f>L35</f>
        <v>10500</v>
      </c>
      <c r="M34" s="27">
        <f>M35</f>
        <v>0</v>
      </c>
      <c r="N34" s="27">
        <f>N35</f>
        <v>0</v>
      </c>
      <c r="O34" s="27">
        <f>O35</f>
        <v>0</v>
      </c>
      <c r="P34" s="25">
        <f t="shared" si="1"/>
        <v>13823900</v>
      </c>
    </row>
    <row r="35" spans="1:16" ht="36" customHeight="1">
      <c r="A35" s="2" t="s">
        <v>298</v>
      </c>
      <c r="B35" s="5">
        <v>1161</v>
      </c>
      <c r="C35" s="5" t="s">
        <v>299</v>
      </c>
      <c r="D35" s="22" t="s">
        <v>300</v>
      </c>
      <c r="E35" s="17">
        <f t="shared" si="2"/>
        <v>13813400</v>
      </c>
      <c r="F35" s="27">
        <f>8113800+2735300+2964300</f>
        <v>13813400</v>
      </c>
      <c r="G35" s="27">
        <v>4934500</v>
      </c>
      <c r="H35" s="27">
        <v>1234700</v>
      </c>
      <c r="I35" s="27"/>
      <c r="J35" s="17">
        <f t="shared" si="0"/>
        <v>10500</v>
      </c>
      <c r="K35" s="17"/>
      <c r="L35" s="27">
        <v>10500</v>
      </c>
      <c r="M35" s="27"/>
      <c r="N35" s="27"/>
      <c r="O35" s="17">
        <f>K35</f>
        <v>0</v>
      </c>
      <c r="P35" s="25">
        <f t="shared" si="1"/>
        <v>13823900</v>
      </c>
    </row>
    <row r="36" spans="1:16" ht="12.75">
      <c r="A36" s="2" t="s">
        <v>119</v>
      </c>
      <c r="B36" s="5" t="s">
        <v>80</v>
      </c>
      <c r="C36" s="5"/>
      <c r="D36" s="20" t="s">
        <v>82</v>
      </c>
      <c r="E36" s="17">
        <f t="shared" si="2"/>
        <v>1628900</v>
      </c>
      <c r="F36" s="27">
        <f>F37+F38</f>
        <v>1628900</v>
      </c>
      <c r="G36" s="27">
        <f>G37+G38</f>
        <v>0</v>
      </c>
      <c r="H36" s="27">
        <f>H37+H38</f>
        <v>0</v>
      </c>
      <c r="I36" s="27">
        <f>I37+I38</f>
        <v>0</v>
      </c>
      <c r="J36" s="17">
        <f t="shared" si="0"/>
        <v>0</v>
      </c>
      <c r="K36" s="27">
        <f>K37+K38</f>
        <v>0</v>
      </c>
      <c r="L36" s="27">
        <f>L37+L38</f>
        <v>0</v>
      </c>
      <c r="M36" s="27">
        <f>M37+M38</f>
        <v>0</v>
      </c>
      <c r="N36" s="27">
        <f>N37+N38</f>
        <v>0</v>
      </c>
      <c r="O36" s="27">
        <f>O37+O38</f>
        <v>0</v>
      </c>
      <c r="P36" s="25">
        <f t="shared" si="1"/>
        <v>1628900</v>
      </c>
    </row>
    <row r="37" spans="1:16" ht="39">
      <c r="A37" s="2" t="s">
        <v>301</v>
      </c>
      <c r="B37" s="5" t="s">
        <v>277</v>
      </c>
      <c r="C37" s="5" t="s">
        <v>278</v>
      </c>
      <c r="D37" s="22" t="s">
        <v>279</v>
      </c>
      <c r="E37" s="17">
        <f t="shared" si="2"/>
        <v>1390600</v>
      </c>
      <c r="F37" s="27">
        <v>1390600</v>
      </c>
      <c r="G37" s="27"/>
      <c r="H37" s="27"/>
      <c r="I37" s="27"/>
      <c r="J37" s="17">
        <f t="shared" si="0"/>
        <v>0</v>
      </c>
      <c r="K37" s="17"/>
      <c r="L37" s="27"/>
      <c r="M37" s="27"/>
      <c r="N37" s="27"/>
      <c r="O37" s="17">
        <f>K37</f>
        <v>0</v>
      </c>
      <c r="P37" s="25">
        <f t="shared" si="1"/>
        <v>1390600</v>
      </c>
    </row>
    <row r="38" spans="1:16" ht="39">
      <c r="A38" s="2" t="s">
        <v>302</v>
      </c>
      <c r="B38" s="5" t="s">
        <v>280</v>
      </c>
      <c r="C38" s="5" t="s">
        <v>278</v>
      </c>
      <c r="D38" s="22" t="s">
        <v>281</v>
      </c>
      <c r="E38" s="17">
        <f t="shared" si="2"/>
        <v>238300</v>
      </c>
      <c r="F38" s="27">
        <v>238300</v>
      </c>
      <c r="G38" s="27"/>
      <c r="H38" s="27"/>
      <c r="I38" s="27"/>
      <c r="J38" s="17">
        <f t="shared" si="0"/>
        <v>0</v>
      </c>
      <c r="K38" s="17"/>
      <c r="L38" s="27"/>
      <c r="M38" s="27"/>
      <c r="N38" s="27"/>
      <c r="O38" s="17">
        <f>K38</f>
        <v>0</v>
      </c>
      <c r="P38" s="25">
        <f t="shared" si="1"/>
        <v>238300</v>
      </c>
    </row>
    <row r="39" spans="1:16" s="6" customFormat="1" ht="26.25">
      <c r="A39" s="3" t="s">
        <v>161</v>
      </c>
      <c r="B39" s="15"/>
      <c r="C39" s="15"/>
      <c r="D39" s="8" t="s">
        <v>43</v>
      </c>
      <c r="E39" s="25">
        <f t="shared" si="2"/>
        <v>1098068600</v>
      </c>
      <c r="F39" s="25">
        <f>F40</f>
        <v>1098068600</v>
      </c>
      <c r="G39" s="25">
        <f>G40</f>
        <v>0</v>
      </c>
      <c r="H39" s="25">
        <f>H40</f>
        <v>0</v>
      </c>
      <c r="I39" s="25">
        <f>I40</f>
        <v>0</v>
      </c>
      <c r="J39" s="25">
        <f t="shared" si="0"/>
        <v>42859600</v>
      </c>
      <c r="K39" s="25">
        <f>K40</f>
        <v>11538500</v>
      </c>
      <c r="L39" s="25">
        <f>L40</f>
        <v>30831100</v>
      </c>
      <c r="M39" s="25">
        <f>M40</f>
        <v>0</v>
      </c>
      <c r="N39" s="25">
        <f>N40</f>
        <v>0</v>
      </c>
      <c r="O39" s="25">
        <f>O40</f>
        <v>12028500</v>
      </c>
      <c r="P39" s="25">
        <f t="shared" si="1"/>
        <v>1140928200</v>
      </c>
    </row>
    <row r="40" spans="1:16" s="6" customFormat="1" ht="30" customHeight="1">
      <c r="A40" s="3" t="s">
        <v>162</v>
      </c>
      <c r="B40" s="15"/>
      <c r="C40" s="15"/>
      <c r="D40" s="8" t="s">
        <v>40</v>
      </c>
      <c r="E40" s="25">
        <f t="shared" si="2"/>
        <v>1098068600</v>
      </c>
      <c r="F40" s="25">
        <f>SUM(F41:F51)+F52+F55+F56+F57</f>
        <v>1098068600</v>
      </c>
      <c r="G40" s="25">
        <f>SUM(G41:G51)+G52+G55+G56+G57</f>
        <v>0</v>
      </c>
      <c r="H40" s="25">
        <f>SUM(H41:H51)+H52+H55+H56+H57</f>
        <v>0</v>
      </c>
      <c r="I40" s="25">
        <f>SUM(I41:I51)+I52+I55+I56+I57</f>
        <v>0</v>
      </c>
      <c r="J40" s="25">
        <f t="shared" si="0"/>
        <v>42859600</v>
      </c>
      <c r="K40" s="25">
        <f>SUM(K41:K51)+K52+K55+K56+K57</f>
        <v>11538500</v>
      </c>
      <c r="L40" s="25">
        <f>SUM(L41:L51)+L52+L55+L56+L57</f>
        <v>30831100</v>
      </c>
      <c r="M40" s="25">
        <f>SUM(M41:M51)+M52+M55+M56+M57</f>
        <v>0</v>
      </c>
      <c r="N40" s="25">
        <f>SUM(N41:N51)+N52+N55+N56+N57</f>
        <v>0</v>
      </c>
      <c r="O40" s="25">
        <f>SUM(O41:O51)+O52+O55+O56+O57</f>
        <v>12028500</v>
      </c>
      <c r="P40" s="25">
        <f t="shared" si="1"/>
        <v>1140928200</v>
      </c>
    </row>
    <row r="41" spans="1:16" ht="43.5" customHeight="1">
      <c r="A41" s="5" t="s">
        <v>163</v>
      </c>
      <c r="B41" s="5" t="s">
        <v>48</v>
      </c>
      <c r="C41" s="5" t="s">
        <v>49</v>
      </c>
      <c r="D41" s="22" t="s">
        <v>142</v>
      </c>
      <c r="E41" s="17">
        <f aca="true" t="shared" si="4" ref="E41:E69">F41+I41</f>
        <v>51885000</v>
      </c>
      <c r="F41" s="27">
        <v>51885000</v>
      </c>
      <c r="G41" s="27"/>
      <c r="H41" s="25"/>
      <c r="I41" s="10"/>
      <c r="J41" s="17">
        <f t="shared" si="0"/>
        <v>19979800</v>
      </c>
      <c r="K41" s="17"/>
      <c r="L41" s="27">
        <v>19859800</v>
      </c>
      <c r="M41" s="27"/>
      <c r="N41" s="27"/>
      <c r="O41" s="17">
        <f>K41+120000</f>
        <v>120000</v>
      </c>
      <c r="P41" s="25">
        <f t="shared" si="1"/>
        <v>71864800</v>
      </c>
    </row>
    <row r="42" spans="1:16" ht="26.25">
      <c r="A42" s="5" t="s">
        <v>164</v>
      </c>
      <c r="B42" s="5" t="s">
        <v>50</v>
      </c>
      <c r="C42" s="5" t="s">
        <v>51</v>
      </c>
      <c r="D42" s="20" t="s">
        <v>7</v>
      </c>
      <c r="E42" s="17">
        <f t="shared" si="4"/>
        <v>219170400</v>
      </c>
      <c r="F42" s="27">
        <v>219170400</v>
      </c>
      <c r="G42" s="27"/>
      <c r="H42" s="17"/>
      <c r="I42" s="11"/>
      <c r="J42" s="17">
        <f t="shared" si="0"/>
        <v>2584000</v>
      </c>
      <c r="K42" s="17"/>
      <c r="L42" s="27">
        <v>2584000</v>
      </c>
      <c r="M42" s="27"/>
      <c r="N42" s="17"/>
      <c r="O42" s="17">
        <f>K42</f>
        <v>0</v>
      </c>
      <c r="P42" s="25">
        <f t="shared" si="1"/>
        <v>221754400</v>
      </c>
    </row>
    <row r="43" spans="1:16" ht="26.25">
      <c r="A43" s="5" t="s">
        <v>170</v>
      </c>
      <c r="B43" s="5" t="s">
        <v>171</v>
      </c>
      <c r="C43" s="5" t="s">
        <v>52</v>
      </c>
      <c r="D43" s="20" t="s">
        <v>8</v>
      </c>
      <c r="E43" s="17">
        <f t="shared" si="4"/>
        <v>408302600</v>
      </c>
      <c r="F43" s="27">
        <v>408302600</v>
      </c>
      <c r="G43" s="27"/>
      <c r="H43" s="17"/>
      <c r="I43" s="11"/>
      <c r="J43" s="17">
        <f t="shared" si="0"/>
        <v>2554200</v>
      </c>
      <c r="K43" s="17"/>
      <c r="L43" s="27">
        <v>2444200</v>
      </c>
      <c r="M43" s="27"/>
      <c r="N43" s="17"/>
      <c r="O43" s="17">
        <f>K43+110000</f>
        <v>110000</v>
      </c>
      <c r="P43" s="25">
        <f t="shared" si="1"/>
        <v>410856800</v>
      </c>
    </row>
    <row r="44" spans="1:16" ht="27" customHeight="1">
      <c r="A44" s="5" t="s">
        <v>173</v>
      </c>
      <c r="B44" s="5" t="s">
        <v>174</v>
      </c>
      <c r="C44" s="5" t="s">
        <v>54</v>
      </c>
      <c r="D44" s="20" t="s">
        <v>172</v>
      </c>
      <c r="E44" s="17">
        <f t="shared" si="4"/>
        <v>39188300</v>
      </c>
      <c r="F44" s="27">
        <v>39188300</v>
      </c>
      <c r="G44" s="27"/>
      <c r="H44" s="27"/>
      <c r="I44" s="12"/>
      <c r="J44" s="17">
        <f t="shared" si="0"/>
        <v>6800</v>
      </c>
      <c r="K44" s="17"/>
      <c r="L44" s="27">
        <v>6800</v>
      </c>
      <c r="M44" s="27"/>
      <c r="N44" s="27"/>
      <c r="O44" s="17">
        <f>K44</f>
        <v>0</v>
      </c>
      <c r="P44" s="25">
        <f t="shared" si="1"/>
        <v>39195100</v>
      </c>
    </row>
    <row r="45" spans="1:16" ht="39">
      <c r="A45" s="5" t="s">
        <v>175</v>
      </c>
      <c r="B45" s="5" t="s">
        <v>176</v>
      </c>
      <c r="C45" s="5" t="s">
        <v>57</v>
      </c>
      <c r="D45" s="20" t="s">
        <v>66</v>
      </c>
      <c r="E45" s="17">
        <f t="shared" si="4"/>
        <v>19836700</v>
      </c>
      <c r="F45" s="27">
        <v>19836700</v>
      </c>
      <c r="G45" s="27"/>
      <c r="H45" s="27"/>
      <c r="I45" s="12"/>
      <c r="J45" s="17">
        <f t="shared" si="0"/>
        <v>0</v>
      </c>
      <c r="K45" s="17"/>
      <c r="L45" s="27"/>
      <c r="M45" s="27"/>
      <c r="N45" s="27"/>
      <c r="O45" s="17">
        <f>K45</f>
        <v>0</v>
      </c>
      <c r="P45" s="25">
        <f t="shared" si="1"/>
        <v>19836700</v>
      </c>
    </row>
    <row r="46" spans="1:16" ht="12.75">
      <c r="A46" s="5" t="s">
        <v>165</v>
      </c>
      <c r="B46" s="5" t="s">
        <v>53</v>
      </c>
      <c r="C46" s="5" t="s">
        <v>59</v>
      </c>
      <c r="D46" s="20" t="s">
        <v>9</v>
      </c>
      <c r="E46" s="17">
        <f t="shared" si="4"/>
        <v>19502200</v>
      </c>
      <c r="F46" s="27">
        <v>19502200</v>
      </c>
      <c r="G46" s="27"/>
      <c r="H46" s="27"/>
      <c r="I46" s="12"/>
      <c r="J46" s="17">
        <f t="shared" si="0"/>
        <v>100000</v>
      </c>
      <c r="K46" s="17"/>
      <c r="L46" s="27">
        <v>60000</v>
      </c>
      <c r="M46" s="27"/>
      <c r="N46" s="27"/>
      <c r="O46" s="17">
        <f>K46+40000</f>
        <v>40000</v>
      </c>
      <c r="P46" s="25">
        <f t="shared" si="1"/>
        <v>19602200</v>
      </c>
    </row>
    <row r="47" spans="1:16" ht="26.25">
      <c r="A47" s="5" t="s">
        <v>166</v>
      </c>
      <c r="B47" s="16" t="s">
        <v>55</v>
      </c>
      <c r="C47" s="16" t="s">
        <v>60</v>
      </c>
      <c r="D47" s="9" t="s">
        <v>177</v>
      </c>
      <c r="E47" s="17">
        <f t="shared" si="4"/>
        <v>202421200</v>
      </c>
      <c r="F47" s="27">
        <v>202421200</v>
      </c>
      <c r="G47" s="27"/>
      <c r="H47" s="17"/>
      <c r="I47" s="11"/>
      <c r="J47" s="17">
        <f aca="true" t="shared" si="5" ref="J47:J110">L47+O47</f>
        <v>50000</v>
      </c>
      <c r="K47" s="17"/>
      <c r="L47" s="27">
        <v>50000</v>
      </c>
      <c r="M47" s="27"/>
      <c r="N47" s="25"/>
      <c r="O47" s="17">
        <f>K47</f>
        <v>0</v>
      </c>
      <c r="P47" s="25">
        <f t="shared" si="1"/>
        <v>202471200</v>
      </c>
    </row>
    <row r="48" spans="1:16" ht="26.25">
      <c r="A48" s="5" t="s">
        <v>167</v>
      </c>
      <c r="B48" s="5" t="s">
        <v>56</v>
      </c>
      <c r="C48" s="5" t="s">
        <v>62</v>
      </c>
      <c r="D48" s="20" t="s">
        <v>178</v>
      </c>
      <c r="E48" s="17">
        <f t="shared" si="4"/>
        <v>16639100</v>
      </c>
      <c r="F48" s="27">
        <v>16639100</v>
      </c>
      <c r="G48" s="27"/>
      <c r="H48" s="17"/>
      <c r="I48" s="11"/>
      <c r="J48" s="17">
        <f t="shared" si="5"/>
        <v>296300</v>
      </c>
      <c r="K48" s="17"/>
      <c r="L48" s="27">
        <v>276300</v>
      </c>
      <c r="M48" s="27"/>
      <c r="N48" s="27"/>
      <c r="O48" s="17">
        <f>K48+20000</f>
        <v>20000</v>
      </c>
      <c r="P48" s="25">
        <f t="shared" si="1"/>
        <v>16935400</v>
      </c>
    </row>
    <row r="49" spans="1:16" ht="12.75">
      <c r="A49" s="5" t="s">
        <v>168</v>
      </c>
      <c r="B49" s="5" t="s">
        <v>58</v>
      </c>
      <c r="C49" s="5" t="s">
        <v>62</v>
      </c>
      <c r="D49" s="20" t="s">
        <v>179</v>
      </c>
      <c r="E49" s="17">
        <f t="shared" si="4"/>
        <v>11114700</v>
      </c>
      <c r="F49" s="71">
        <v>11114700</v>
      </c>
      <c r="G49" s="27"/>
      <c r="H49" s="17"/>
      <c r="I49" s="11"/>
      <c r="J49" s="17">
        <f t="shared" si="5"/>
        <v>5587500</v>
      </c>
      <c r="K49" s="17"/>
      <c r="L49" s="27">
        <v>5387500</v>
      </c>
      <c r="M49" s="27"/>
      <c r="N49" s="17"/>
      <c r="O49" s="17">
        <f>K49+200000</f>
        <v>200000</v>
      </c>
      <c r="P49" s="25">
        <f t="shared" si="1"/>
        <v>16702200</v>
      </c>
    </row>
    <row r="50" spans="1:16" ht="39">
      <c r="A50" s="5" t="s">
        <v>181</v>
      </c>
      <c r="B50" s="5" t="s">
        <v>182</v>
      </c>
      <c r="C50" s="5" t="s">
        <v>63</v>
      </c>
      <c r="D50" s="20" t="s">
        <v>180</v>
      </c>
      <c r="E50" s="17">
        <f t="shared" si="4"/>
        <v>1902400</v>
      </c>
      <c r="F50" s="27">
        <v>1902400</v>
      </c>
      <c r="G50" s="27"/>
      <c r="H50" s="17"/>
      <c r="I50" s="11"/>
      <c r="J50" s="17">
        <f t="shared" si="5"/>
        <v>0</v>
      </c>
      <c r="K50" s="17"/>
      <c r="L50" s="27"/>
      <c r="M50" s="27"/>
      <c r="N50" s="25"/>
      <c r="O50" s="17">
        <f>K50</f>
        <v>0</v>
      </c>
      <c r="P50" s="25">
        <f t="shared" si="1"/>
        <v>1902400</v>
      </c>
    </row>
    <row r="51" spans="1:16" ht="26.25">
      <c r="A51" s="5" t="s">
        <v>169</v>
      </c>
      <c r="B51" s="5" t="s">
        <v>61</v>
      </c>
      <c r="C51" s="5" t="s">
        <v>64</v>
      </c>
      <c r="D51" s="28" t="s">
        <v>183</v>
      </c>
      <c r="E51" s="17">
        <f t="shared" si="4"/>
        <v>10639500</v>
      </c>
      <c r="F51" s="27">
        <v>10639500</v>
      </c>
      <c r="G51" s="27"/>
      <c r="H51" s="27"/>
      <c r="I51" s="12"/>
      <c r="J51" s="17">
        <f t="shared" si="5"/>
        <v>0</v>
      </c>
      <c r="K51" s="17"/>
      <c r="L51" s="27"/>
      <c r="M51" s="27"/>
      <c r="N51" s="27"/>
      <c r="O51" s="17">
        <f>K51</f>
        <v>0</v>
      </c>
      <c r="P51" s="25">
        <f t="shared" si="1"/>
        <v>10639500</v>
      </c>
    </row>
    <row r="52" spans="1:16" ht="26.25">
      <c r="A52" s="5" t="s">
        <v>185</v>
      </c>
      <c r="B52" s="5">
        <v>2150</v>
      </c>
      <c r="C52" s="5"/>
      <c r="D52" s="28" t="s">
        <v>184</v>
      </c>
      <c r="E52" s="17">
        <f t="shared" si="4"/>
        <v>97466500</v>
      </c>
      <c r="F52" s="27">
        <f>F53+F54</f>
        <v>97466500</v>
      </c>
      <c r="G52" s="27">
        <f>G53+G54</f>
        <v>0</v>
      </c>
      <c r="H52" s="27">
        <f>H53+H54</f>
        <v>0</v>
      </c>
      <c r="I52" s="27">
        <f>I53+I54</f>
        <v>0</v>
      </c>
      <c r="J52" s="17">
        <f t="shared" si="5"/>
        <v>11701000</v>
      </c>
      <c r="K52" s="27">
        <f>K53+K54</f>
        <v>11538500</v>
      </c>
      <c r="L52" s="27">
        <f>L53+L54</f>
        <v>162500</v>
      </c>
      <c r="M52" s="27">
        <f>M53+M54</f>
        <v>0</v>
      </c>
      <c r="N52" s="27">
        <f>N53+N54</f>
        <v>0</v>
      </c>
      <c r="O52" s="27">
        <f>O53+O54</f>
        <v>11538500</v>
      </c>
      <c r="P52" s="25">
        <f t="shared" si="1"/>
        <v>109167500</v>
      </c>
    </row>
    <row r="53" spans="1:16" ht="36" customHeight="1">
      <c r="A53" s="5" t="s">
        <v>252</v>
      </c>
      <c r="B53" s="5" t="s">
        <v>253</v>
      </c>
      <c r="C53" s="5" t="s">
        <v>64</v>
      </c>
      <c r="D53" s="93" t="s">
        <v>254</v>
      </c>
      <c r="E53" s="17">
        <f t="shared" si="4"/>
        <v>43298600</v>
      </c>
      <c r="F53" s="27">
        <v>43298600</v>
      </c>
      <c r="G53" s="27"/>
      <c r="H53" s="27"/>
      <c r="I53" s="27"/>
      <c r="J53" s="17">
        <f t="shared" si="5"/>
        <v>162500</v>
      </c>
      <c r="K53" s="17"/>
      <c r="L53" s="27">
        <v>162500</v>
      </c>
      <c r="M53" s="27"/>
      <c r="N53" s="27"/>
      <c r="O53" s="17">
        <f>K53</f>
        <v>0</v>
      </c>
      <c r="P53" s="25">
        <f t="shared" si="1"/>
        <v>43461100</v>
      </c>
    </row>
    <row r="54" spans="1:16" ht="36" customHeight="1">
      <c r="A54" s="5" t="s">
        <v>255</v>
      </c>
      <c r="B54" s="5" t="s">
        <v>256</v>
      </c>
      <c r="C54" s="5" t="s">
        <v>64</v>
      </c>
      <c r="D54" s="93" t="s">
        <v>257</v>
      </c>
      <c r="E54" s="17">
        <f t="shared" si="4"/>
        <v>54167900</v>
      </c>
      <c r="F54" s="27">
        <v>54167900</v>
      </c>
      <c r="G54" s="27"/>
      <c r="H54" s="27"/>
      <c r="I54" s="27"/>
      <c r="J54" s="17">
        <f t="shared" si="5"/>
        <v>11538500</v>
      </c>
      <c r="K54" s="17">
        <v>11538500</v>
      </c>
      <c r="L54" s="27"/>
      <c r="M54" s="27"/>
      <c r="N54" s="27"/>
      <c r="O54" s="17">
        <f>K54</f>
        <v>11538500</v>
      </c>
      <c r="P54" s="25">
        <f t="shared" si="1"/>
        <v>65706400</v>
      </c>
    </row>
    <row r="55" spans="1:16" ht="27" customHeight="1" hidden="1">
      <c r="A55" s="5" t="s">
        <v>232</v>
      </c>
      <c r="B55" s="16" t="s">
        <v>227</v>
      </c>
      <c r="C55" s="16"/>
      <c r="D55" s="60" t="s">
        <v>228</v>
      </c>
      <c r="E55" s="17">
        <f t="shared" si="4"/>
        <v>0</v>
      </c>
      <c r="F55" s="27"/>
      <c r="G55" s="27"/>
      <c r="H55" s="27"/>
      <c r="I55" s="27"/>
      <c r="J55" s="29">
        <f t="shared" si="5"/>
        <v>0</v>
      </c>
      <c r="K55" s="17"/>
      <c r="L55" s="27"/>
      <c r="M55" s="27"/>
      <c r="N55" s="27"/>
      <c r="O55" s="17">
        <f>K55</f>
        <v>0</v>
      </c>
      <c r="P55" s="25">
        <f t="shared" si="1"/>
        <v>0</v>
      </c>
    </row>
    <row r="56" spans="1:16" ht="17.25" customHeight="1" hidden="1">
      <c r="A56" s="5" t="s">
        <v>226</v>
      </c>
      <c r="B56" s="16" t="s">
        <v>224</v>
      </c>
      <c r="C56" s="16"/>
      <c r="D56" s="59" t="s">
        <v>225</v>
      </c>
      <c r="E56" s="17">
        <f t="shared" si="4"/>
        <v>0</v>
      </c>
      <c r="F56" s="27"/>
      <c r="G56" s="27"/>
      <c r="H56" s="27"/>
      <c r="I56" s="27"/>
      <c r="J56" s="17">
        <f t="shared" si="5"/>
        <v>0</v>
      </c>
      <c r="K56" s="17"/>
      <c r="L56" s="27"/>
      <c r="M56" s="27"/>
      <c r="N56" s="27"/>
      <c r="O56" s="17">
        <f>K56</f>
        <v>0</v>
      </c>
      <c r="P56" s="25">
        <f>E56+J56</f>
        <v>0</v>
      </c>
    </row>
    <row r="57" spans="1:16" ht="39" hidden="1">
      <c r="A57" s="5" t="s">
        <v>145</v>
      </c>
      <c r="B57" s="5" t="s">
        <v>143</v>
      </c>
      <c r="C57" s="5" t="s">
        <v>16</v>
      </c>
      <c r="D57" s="41" t="s">
        <v>144</v>
      </c>
      <c r="E57" s="17">
        <f t="shared" si="4"/>
        <v>0</v>
      </c>
      <c r="F57" s="42"/>
      <c r="G57" s="42"/>
      <c r="H57" s="42"/>
      <c r="I57" s="43"/>
      <c r="J57" s="42">
        <f t="shared" si="5"/>
        <v>0</v>
      </c>
      <c r="K57" s="42"/>
      <c r="L57" s="42"/>
      <c r="M57" s="42"/>
      <c r="N57" s="42"/>
      <c r="O57" s="17">
        <f>K57</f>
        <v>0</v>
      </c>
      <c r="P57" s="25">
        <f t="shared" si="1"/>
        <v>0</v>
      </c>
    </row>
    <row r="58" spans="1:16" s="6" customFormat="1" ht="26.25">
      <c r="A58" s="3" t="s">
        <v>11</v>
      </c>
      <c r="B58" s="15"/>
      <c r="C58" s="15"/>
      <c r="D58" s="7" t="s">
        <v>44</v>
      </c>
      <c r="E58" s="25">
        <f t="shared" si="4"/>
        <v>206559000</v>
      </c>
      <c r="F58" s="25">
        <f>F59</f>
        <v>206559000</v>
      </c>
      <c r="G58" s="25">
        <f>G59</f>
        <v>79024600</v>
      </c>
      <c r="H58" s="25">
        <f>H59</f>
        <v>17220300</v>
      </c>
      <c r="I58" s="25">
        <f>I59</f>
        <v>0</v>
      </c>
      <c r="J58" s="25">
        <f t="shared" si="5"/>
        <v>37451800</v>
      </c>
      <c r="K58" s="25">
        <f>K59</f>
        <v>0</v>
      </c>
      <c r="L58" s="25">
        <f>L59</f>
        <v>35982800</v>
      </c>
      <c r="M58" s="25">
        <f>M59</f>
        <v>0</v>
      </c>
      <c r="N58" s="25">
        <f>N59</f>
        <v>44000</v>
      </c>
      <c r="O58" s="25">
        <f>O59</f>
        <v>1469000</v>
      </c>
      <c r="P58" s="25">
        <f t="shared" si="1"/>
        <v>244010800</v>
      </c>
    </row>
    <row r="59" spans="1:16" s="6" customFormat="1" ht="39">
      <c r="A59" s="3" t="s">
        <v>12</v>
      </c>
      <c r="B59" s="15"/>
      <c r="C59" s="15"/>
      <c r="D59" s="7" t="s">
        <v>41</v>
      </c>
      <c r="E59" s="25">
        <f t="shared" si="4"/>
        <v>206559000</v>
      </c>
      <c r="F59" s="25">
        <f>F60+F61+F65+F66+F67</f>
        <v>206559000</v>
      </c>
      <c r="G59" s="25">
        <f>G60+G61+G65+G66+G67</f>
        <v>79024600</v>
      </c>
      <c r="H59" s="25">
        <f>H60+H61+H65+H66+H67</f>
        <v>17220300</v>
      </c>
      <c r="I59" s="25">
        <f>I60+I61+I65+I66+I67</f>
        <v>0</v>
      </c>
      <c r="J59" s="25">
        <f t="shared" si="5"/>
        <v>37451800</v>
      </c>
      <c r="K59" s="25">
        <f>K60+K61+K65+K66+K67</f>
        <v>0</v>
      </c>
      <c r="L59" s="25">
        <f>L60+L61+L65+L66+L67</f>
        <v>35982800</v>
      </c>
      <c r="M59" s="25">
        <f>M60+M61+M65+M66+M67</f>
        <v>0</v>
      </c>
      <c r="N59" s="25">
        <f>N60+N61+N65+N66+N67</f>
        <v>44000</v>
      </c>
      <c r="O59" s="25">
        <f>O60+O61+O65+O66+O67</f>
        <v>1469000</v>
      </c>
      <c r="P59" s="25">
        <f t="shared" si="1"/>
        <v>244010800</v>
      </c>
    </row>
    <row r="60" spans="1:16" ht="45.75" customHeight="1">
      <c r="A60" s="5" t="s">
        <v>271</v>
      </c>
      <c r="B60" s="16" t="s">
        <v>238</v>
      </c>
      <c r="C60" s="16" t="s">
        <v>17</v>
      </c>
      <c r="D60" s="59" t="s">
        <v>239</v>
      </c>
      <c r="E60" s="17">
        <f t="shared" si="4"/>
        <v>56955000</v>
      </c>
      <c r="F60" s="17">
        <v>56955000</v>
      </c>
      <c r="G60" s="17"/>
      <c r="H60" s="17"/>
      <c r="I60" s="17"/>
      <c r="J60" s="17">
        <f t="shared" si="5"/>
        <v>0</v>
      </c>
      <c r="K60" s="17"/>
      <c r="L60" s="17"/>
      <c r="M60" s="17"/>
      <c r="N60" s="17"/>
      <c r="O60" s="17">
        <f>K60</f>
        <v>0</v>
      </c>
      <c r="P60" s="25">
        <f t="shared" si="1"/>
        <v>56955000</v>
      </c>
    </row>
    <row r="61" spans="1:16" ht="79.5" customHeight="1">
      <c r="A61" s="5" t="s">
        <v>322</v>
      </c>
      <c r="B61" s="5" t="s">
        <v>323</v>
      </c>
      <c r="C61" s="5"/>
      <c r="D61" s="22" t="s">
        <v>324</v>
      </c>
      <c r="E61" s="17">
        <f t="shared" si="4"/>
        <v>131492000</v>
      </c>
      <c r="F61" s="17">
        <f>F62+F63</f>
        <v>131492000</v>
      </c>
      <c r="G61" s="17">
        <f>G62+G63</f>
        <v>75901600</v>
      </c>
      <c r="H61" s="17">
        <f>H62+H63</f>
        <v>17009800</v>
      </c>
      <c r="I61" s="17">
        <f>I62+I63</f>
        <v>0</v>
      </c>
      <c r="J61" s="17">
        <f t="shared" si="5"/>
        <v>37451800</v>
      </c>
      <c r="K61" s="17">
        <f>K62+K63</f>
        <v>0</v>
      </c>
      <c r="L61" s="17">
        <f>L62+L63</f>
        <v>35982800</v>
      </c>
      <c r="M61" s="17">
        <f>M62+M63</f>
        <v>0</v>
      </c>
      <c r="N61" s="17">
        <f>N62+N63</f>
        <v>44000</v>
      </c>
      <c r="O61" s="17">
        <f>O62+O63</f>
        <v>1469000</v>
      </c>
      <c r="P61" s="25">
        <f t="shared" si="1"/>
        <v>168943800</v>
      </c>
    </row>
    <row r="62" spans="1:16" ht="69" customHeight="1">
      <c r="A62" s="5" t="s">
        <v>259</v>
      </c>
      <c r="B62" s="5">
        <v>3101</v>
      </c>
      <c r="C62" s="5" t="s">
        <v>260</v>
      </c>
      <c r="D62" s="22" t="s">
        <v>261</v>
      </c>
      <c r="E62" s="17">
        <f t="shared" si="4"/>
        <v>8144900</v>
      </c>
      <c r="F62" s="17">
        <v>8144900</v>
      </c>
      <c r="G62" s="17">
        <v>4807200</v>
      </c>
      <c r="H62" s="17">
        <v>1374700</v>
      </c>
      <c r="I62" s="17"/>
      <c r="J62" s="17">
        <f t="shared" si="5"/>
        <v>1436900</v>
      </c>
      <c r="K62" s="17"/>
      <c r="L62" s="17">
        <v>1376900</v>
      </c>
      <c r="M62" s="17"/>
      <c r="N62" s="17"/>
      <c r="O62" s="17">
        <f>K62+60000</f>
        <v>60000</v>
      </c>
      <c r="P62" s="25">
        <f t="shared" si="1"/>
        <v>9581800</v>
      </c>
    </row>
    <row r="63" spans="1:16" ht="107.25" customHeight="1">
      <c r="A63" s="5" t="s">
        <v>262</v>
      </c>
      <c r="B63" s="5">
        <v>3102</v>
      </c>
      <c r="C63" s="5" t="s">
        <v>263</v>
      </c>
      <c r="D63" s="22" t="s">
        <v>264</v>
      </c>
      <c r="E63" s="17">
        <f t="shared" si="4"/>
        <v>123347100</v>
      </c>
      <c r="F63" s="17">
        <v>123347100</v>
      </c>
      <c r="G63" s="17">
        <v>71094400</v>
      </c>
      <c r="H63" s="17">
        <v>15635100</v>
      </c>
      <c r="I63" s="17"/>
      <c r="J63" s="17">
        <f t="shared" si="5"/>
        <v>36014900</v>
      </c>
      <c r="K63" s="17"/>
      <c r="L63" s="17">
        <v>34605900</v>
      </c>
      <c r="M63" s="17"/>
      <c r="N63" s="17">
        <v>44000</v>
      </c>
      <c r="O63" s="17">
        <f>K63+1409000</f>
        <v>1409000</v>
      </c>
      <c r="P63" s="25">
        <f t="shared" si="1"/>
        <v>159362000</v>
      </c>
    </row>
    <row r="64" spans="1:16" ht="27.75" customHeight="1" hidden="1">
      <c r="A64" s="5" t="s">
        <v>157</v>
      </c>
      <c r="B64" s="5" t="s">
        <v>154</v>
      </c>
      <c r="C64" s="5"/>
      <c r="D64" s="22" t="s">
        <v>83</v>
      </c>
      <c r="E64" s="17">
        <f t="shared" si="4"/>
        <v>0</v>
      </c>
      <c r="F64" s="27"/>
      <c r="G64" s="27"/>
      <c r="H64" s="27"/>
      <c r="I64" s="27"/>
      <c r="J64" s="17">
        <f t="shared" si="5"/>
        <v>0</v>
      </c>
      <c r="K64" s="17"/>
      <c r="L64" s="27"/>
      <c r="M64" s="27"/>
      <c r="N64" s="27"/>
      <c r="O64" s="17">
        <f>K64</f>
        <v>0</v>
      </c>
      <c r="P64" s="25">
        <f t="shared" si="1"/>
        <v>0</v>
      </c>
    </row>
    <row r="65" spans="1:16" ht="81" customHeight="1">
      <c r="A65" s="5" t="s">
        <v>326</v>
      </c>
      <c r="B65" s="5" t="s">
        <v>74</v>
      </c>
      <c r="C65" s="5" t="s">
        <v>17</v>
      </c>
      <c r="D65" s="20" t="s">
        <v>33</v>
      </c>
      <c r="E65" s="17">
        <f>F65+I65</f>
        <v>5369500</v>
      </c>
      <c r="F65" s="27">
        <v>5369500</v>
      </c>
      <c r="G65" s="27"/>
      <c r="H65" s="27"/>
      <c r="I65" s="12"/>
      <c r="J65" s="17">
        <f>L65+O65</f>
        <v>0</v>
      </c>
      <c r="K65" s="17"/>
      <c r="L65" s="27"/>
      <c r="M65" s="27"/>
      <c r="N65" s="27"/>
      <c r="O65" s="17">
        <f>K65</f>
        <v>0</v>
      </c>
      <c r="P65" s="66">
        <f>E65+J65</f>
        <v>5369500</v>
      </c>
    </row>
    <row r="66" spans="1:16" ht="39">
      <c r="A66" s="5" t="s">
        <v>203</v>
      </c>
      <c r="B66" s="5" t="s">
        <v>204</v>
      </c>
      <c r="C66" s="5" t="s">
        <v>25</v>
      </c>
      <c r="D66" s="22" t="s">
        <v>155</v>
      </c>
      <c r="E66" s="17">
        <f>F66+I66</f>
        <v>3628500</v>
      </c>
      <c r="F66" s="27">
        <v>3628500</v>
      </c>
      <c r="G66" s="27">
        <v>2537300</v>
      </c>
      <c r="H66" s="27">
        <v>182700</v>
      </c>
      <c r="I66" s="12"/>
      <c r="J66" s="17">
        <f>K66+N66</f>
        <v>0</v>
      </c>
      <c r="K66" s="27"/>
      <c r="L66" s="27"/>
      <c r="M66" s="27"/>
      <c r="N66" s="27"/>
      <c r="O66" s="17">
        <f>K66</f>
        <v>0</v>
      </c>
      <c r="P66" s="25">
        <f>E66+J66</f>
        <v>3628500</v>
      </c>
    </row>
    <row r="67" spans="1:16" ht="12.75">
      <c r="A67" s="5" t="s">
        <v>325</v>
      </c>
      <c r="B67" s="5">
        <v>3240</v>
      </c>
      <c r="C67" s="5"/>
      <c r="D67" s="22" t="s">
        <v>156</v>
      </c>
      <c r="E67" s="17">
        <f>F67+I67</f>
        <v>9114000</v>
      </c>
      <c r="F67" s="27">
        <f>F68+F69</f>
        <v>9114000</v>
      </c>
      <c r="G67" s="27">
        <f>G68+G69</f>
        <v>585700</v>
      </c>
      <c r="H67" s="27">
        <f>H68+H69</f>
        <v>27800</v>
      </c>
      <c r="I67" s="27">
        <f>I68+I69</f>
        <v>0</v>
      </c>
      <c r="J67" s="17">
        <f>K67+N67</f>
        <v>0</v>
      </c>
      <c r="K67" s="27">
        <f>K68+K69</f>
        <v>0</v>
      </c>
      <c r="L67" s="27">
        <f>L68+L69</f>
        <v>0</v>
      </c>
      <c r="M67" s="27">
        <f>M68+M69</f>
        <v>0</v>
      </c>
      <c r="N67" s="27">
        <f>N68+N69</f>
        <v>0</v>
      </c>
      <c r="O67" s="27">
        <f>O68+O69</f>
        <v>0</v>
      </c>
      <c r="P67" s="25">
        <f>E67+J67</f>
        <v>9114000</v>
      </c>
    </row>
    <row r="68" spans="1:16" ht="52.5" customHeight="1">
      <c r="A68" s="5" t="s">
        <v>265</v>
      </c>
      <c r="B68" s="5" t="s">
        <v>266</v>
      </c>
      <c r="C68" s="5" t="s">
        <v>25</v>
      </c>
      <c r="D68" s="22" t="s">
        <v>267</v>
      </c>
      <c r="E68" s="17">
        <f t="shared" si="4"/>
        <v>767000</v>
      </c>
      <c r="F68" s="27">
        <v>767000</v>
      </c>
      <c r="G68" s="27">
        <v>585700</v>
      </c>
      <c r="H68" s="27">
        <v>27800</v>
      </c>
      <c r="I68" s="27"/>
      <c r="J68" s="17">
        <f t="shared" si="5"/>
        <v>0</v>
      </c>
      <c r="K68" s="17"/>
      <c r="L68" s="27"/>
      <c r="M68" s="27"/>
      <c r="N68" s="27"/>
      <c r="O68" s="17">
        <f>K68</f>
        <v>0</v>
      </c>
      <c r="P68" s="25">
        <f t="shared" si="1"/>
        <v>767000</v>
      </c>
    </row>
    <row r="69" spans="1:16" ht="39" customHeight="1">
      <c r="A69" s="5" t="s">
        <v>268</v>
      </c>
      <c r="B69" s="5" t="s">
        <v>269</v>
      </c>
      <c r="C69" s="5" t="s">
        <v>25</v>
      </c>
      <c r="D69" s="22" t="s">
        <v>270</v>
      </c>
      <c r="E69" s="17">
        <f t="shared" si="4"/>
        <v>8347000</v>
      </c>
      <c r="F69" s="27">
        <v>8347000</v>
      </c>
      <c r="G69" s="27"/>
      <c r="H69" s="27"/>
      <c r="I69" s="27"/>
      <c r="J69" s="17">
        <f t="shared" si="5"/>
        <v>0</v>
      </c>
      <c r="K69" s="17"/>
      <c r="L69" s="27"/>
      <c r="M69" s="27"/>
      <c r="N69" s="27"/>
      <c r="O69" s="17">
        <f>K69</f>
        <v>0</v>
      </c>
      <c r="P69" s="25">
        <f t="shared" si="1"/>
        <v>8347000</v>
      </c>
    </row>
    <row r="70" spans="1:16" s="6" customFormat="1" ht="26.25">
      <c r="A70" s="3" t="s">
        <v>158</v>
      </c>
      <c r="B70" s="3"/>
      <c r="C70" s="3"/>
      <c r="D70" s="24" t="s">
        <v>45</v>
      </c>
      <c r="E70" s="25">
        <f aca="true" t="shared" si="6" ref="E70:E108">F70+I70</f>
        <v>7417900</v>
      </c>
      <c r="F70" s="25">
        <f aca="true" t="shared" si="7" ref="F70:I71">F71</f>
        <v>7417900</v>
      </c>
      <c r="G70" s="25">
        <f t="shared" si="7"/>
        <v>3620300</v>
      </c>
      <c r="H70" s="25">
        <f t="shared" si="7"/>
        <v>755900</v>
      </c>
      <c r="I70" s="25">
        <f t="shared" si="7"/>
        <v>0</v>
      </c>
      <c r="J70" s="25">
        <f t="shared" si="5"/>
        <v>50000</v>
      </c>
      <c r="K70" s="25">
        <f aca="true" t="shared" si="8" ref="K70:O71">K71</f>
        <v>0</v>
      </c>
      <c r="L70" s="25">
        <f t="shared" si="8"/>
        <v>50000</v>
      </c>
      <c r="M70" s="25">
        <f t="shared" si="8"/>
        <v>0</v>
      </c>
      <c r="N70" s="25">
        <f t="shared" si="8"/>
        <v>0</v>
      </c>
      <c r="O70" s="25">
        <f t="shared" si="8"/>
        <v>0</v>
      </c>
      <c r="P70" s="25">
        <f aca="true" t="shared" si="9" ref="P70:P110">E70+J70</f>
        <v>7467900</v>
      </c>
    </row>
    <row r="71" spans="1:16" ht="26.25">
      <c r="A71" s="3" t="s">
        <v>159</v>
      </c>
      <c r="B71" s="3"/>
      <c r="C71" s="3"/>
      <c r="D71" s="24" t="s">
        <v>42</v>
      </c>
      <c r="E71" s="25">
        <f t="shared" si="6"/>
        <v>7417900</v>
      </c>
      <c r="F71" s="25">
        <f t="shared" si="7"/>
        <v>7417900</v>
      </c>
      <c r="G71" s="25">
        <f t="shared" si="7"/>
        <v>3620300</v>
      </c>
      <c r="H71" s="25">
        <f t="shared" si="7"/>
        <v>755900</v>
      </c>
      <c r="I71" s="25">
        <f t="shared" si="7"/>
        <v>0</v>
      </c>
      <c r="J71" s="25">
        <f t="shared" si="5"/>
        <v>50000</v>
      </c>
      <c r="K71" s="25">
        <f t="shared" si="8"/>
        <v>0</v>
      </c>
      <c r="L71" s="25">
        <f t="shared" si="8"/>
        <v>50000</v>
      </c>
      <c r="M71" s="25">
        <f t="shared" si="8"/>
        <v>0</v>
      </c>
      <c r="N71" s="25">
        <f t="shared" si="8"/>
        <v>0</v>
      </c>
      <c r="O71" s="25">
        <f t="shared" si="8"/>
        <v>0</v>
      </c>
      <c r="P71" s="25">
        <f t="shared" si="9"/>
        <v>7467900</v>
      </c>
    </row>
    <row r="72" spans="1:16" s="32" customFormat="1" ht="26.25">
      <c r="A72" s="5" t="s">
        <v>160</v>
      </c>
      <c r="B72" s="5" t="s">
        <v>84</v>
      </c>
      <c r="C72" s="5"/>
      <c r="D72" s="22" t="s">
        <v>85</v>
      </c>
      <c r="E72" s="17">
        <f t="shared" si="6"/>
        <v>7417900</v>
      </c>
      <c r="F72" s="17">
        <f>F73+F74</f>
        <v>7417900</v>
      </c>
      <c r="G72" s="17">
        <f>G73+G74</f>
        <v>3620300</v>
      </c>
      <c r="H72" s="17">
        <f>H73+H74</f>
        <v>755900</v>
      </c>
      <c r="I72" s="17">
        <f>I73+I74</f>
        <v>0</v>
      </c>
      <c r="J72" s="17">
        <f t="shared" si="5"/>
        <v>50000</v>
      </c>
      <c r="K72" s="17">
        <f>K73+K74</f>
        <v>0</v>
      </c>
      <c r="L72" s="17">
        <f>L73+L74</f>
        <v>50000</v>
      </c>
      <c r="M72" s="17">
        <f>M73+M74</f>
        <v>0</v>
      </c>
      <c r="N72" s="17">
        <f>N73+N74</f>
        <v>0</v>
      </c>
      <c r="O72" s="17">
        <f>O73+O74</f>
        <v>0</v>
      </c>
      <c r="P72" s="25">
        <f t="shared" si="9"/>
        <v>7467900</v>
      </c>
    </row>
    <row r="73" spans="1:16" ht="51" customHeight="1">
      <c r="A73" s="5" t="s">
        <v>305</v>
      </c>
      <c r="B73" s="5" t="s">
        <v>272</v>
      </c>
      <c r="C73" s="5" t="s">
        <v>17</v>
      </c>
      <c r="D73" s="22" t="s">
        <v>306</v>
      </c>
      <c r="E73" s="17">
        <f t="shared" si="6"/>
        <v>6834200</v>
      </c>
      <c r="F73" s="17">
        <v>6834200</v>
      </c>
      <c r="G73" s="17">
        <v>3620300</v>
      </c>
      <c r="H73" s="17">
        <v>755900</v>
      </c>
      <c r="I73" s="17"/>
      <c r="J73" s="17">
        <f t="shared" si="5"/>
        <v>50000</v>
      </c>
      <c r="K73" s="17"/>
      <c r="L73" s="17">
        <v>50000</v>
      </c>
      <c r="M73" s="17"/>
      <c r="N73" s="17"/>
      <c r="O73" s="17">
        <f>K73</f>
        <v>0</v>
      </c>
      <c r="P73" s="25">
        <f t="shared" si="9"/>
        <v>6884200</v>
      </c>
    </row>
    <row r="74" spans="1:16" ht="26.25">
      <c r="A74" s="5" t="s">
        <v>307</v>
      </c>
      <c r="B74" s="5" t="s">
        <v>308</v>
      </c>
      <c r="C74" s="5" t="s">
        <v>17</v>
      </c>
      <c r="D74" s="22" t="s">
        <v>309</v>
      </c>
      <c r="E74" s="17">
        <f t="shared" si="6"/>
        <v>583700</v>
      </c>
      <c r="F74" s="17">
        <v>583700</v>
      </c>
      <c r="G74" s="17"/>
      <c r="H74" s="17"/>
      <c r="I74" s="17"/>
      <c r="J74" s="17">
        <f t="shared" si="5"/>
        <v>0</v>
      </c>
      <c r="K74" s="17"/>
      <c r="L74" s="17"/>
      <c r="M74" s="17"/>
      <c r="N74" s="17"/>
      <c r="O74" s="17">
        <f>K74</f>
        <v>0</v>
      </c>
      <c r="P74" s="25">
        <f t="shared" si="9"/>
        <v>583700</v>
      </c>
    </row>
    <row r="75" spans="1:16" s="6" customFormat="1" ht="39">
      <c r="A75" s="3" t="s">
        <v>137</v>
      </c>
      <c r="B75" s="15"/>
      <c r="C75" s="15"/>
      <c r="D75" s="7" t="s">
        <v>67</v>
      </c>
      <c r="E75" s="25">
        <f t="shared" si="6"/>
        <v>132700800</v>
      </c>
      <c r="F75" s="25">
        <f>F76</f>
        <v>132700800</v>
      </c>
      <c r="G75" s="25">
        <f>G76</f>
        <v>26295203</v>
      </c>
      <c r="H75" s="25">
        <f>H76</f>
        <v>2850359</v>
      </c>
      <c r="I75" s="25">
        <f>I76</f>
        <v>0</v>
      </c>
      <c r="J75" s="25">
        <f t="shared" si="5"/>
        <v>3626801</v>
      </c>
      <c r="K75" s="25">
        <f>K76</f>
        <v>0</v>
      </c>
      <c r="L75" s="25">
        <f>L76</f>
        <v>3522401</v>
      </c>
      <c r="M75" s="25">
        <f>M76</f>
        <v>773780</v>
      </c>
      <c r="N75" s="25">
        <f>N76</f>
        <v>186352</v>
      </c>
      <c r="O75" s="25">
        <f>O76</f>
        <v>104400</v>
      </c>
      <c r="P75" s="25">
        <f t="shared" si="9"/>
        <v>136327601</v>
      </c>
    </row>
    <row r="76" spans="1:16" ht="39">
      <c r="A76" s="3" t="s">
        <v>138</v>
      </c>
      <c r="B76" s="15"/>
      <c r="C76" s="15"/>
      <c r="D76" s="7" t="s">
        <v>68</v>
      </c>
      <c r="E76" s="25">
        <f t="shared" si="6"/>
        <v>132700800</v>
      </c>
      <c r="F76" s="25">
        <f>SUM(F77:F83)</f>
        <v>132700800</v>
      </c>
      <c r="G76" s="25">
        <f>SUM(G77:G83)</f>
        <v>26295203</v>
      </c>
      <c r="H76" s="25">
        <f>SUM(H77:H83)</f>
        <v>2850359</v>
      </c>
      <c r="I76" s="25">
        <f>SUM(I77:I83)</f>
        <v>0</v>
      </c>
      <c r="J76" s="25">
        <f t="shared" si="5"/>
        <v>3626801</v>
      </c>
      <c r="K76" s="25">
        <f>SUM(K77:K83)</f>
        <v>0</v>
      </c>
      <c r="L76" s="25">
        <f>SUM(L77:L83)</f>
        <v>3522401</v>
      </c>
      <c r="M76" s="25">
        <f>SUM(M77:M83)</f>
        <v>773780</v>
      </c>
      <c r="N76" s="25">
        <f>SUM(N77:N83)</f>
        <v>186352</v>
      </c>
      <c r="O76" s="25">
        <f>SUM(O77:O83)</f>
        <v>104400</v>
      </c>
      <c r="P76" s="25">
        <f t="shared" si="9"/>
        <v>136327601</v>
      </c>
    </row>
    <row r="77" spans="1:16" ht="45.75" customHeight="1">
      <c r="A77" s="2">
        <v>1011120</v>
      </c>
      <c r="B77" s="5" t="s">
        <v>48</v>
      </c>
      <c r="C77" s="5" t="s">
        <v>49</v>
      </c>
      <c r="D77" s="22" t="s">
        <v>142</v>
      </c>
      <c r="E77" s="17">
        <f t="shared" si="6"/>
        <v>42473851</v>
      </c>
      <c r="F77" s="27">
        <v>42473851</v>
      </c>
      <c r="G77" s="27"/>
      <c r="H77" s="27"/>
      <c r="I77" s="12"/>
      <c r="J77" s="17">
        <f t="shared" si="5"/>
        <v>1855201</v>
      </c>
      <c r="K77" s="17"/>
      <c r="L77" s="27">
        <v>1855201</v>
      </c>
      <c r="M77" s="27"/>
      <c r="N77" s="27"/>
      <c r="O77" s="17">
        <f>K77</f>
        <v>0</v>
      </c>
      <c r="P77" s="25">
        <f t="shared" si="9"/>
        <v>44329052</v>
      </c>
    </row>
    <row r="78" spans="1:16" ht="12.75">
      <c r="A78" s="2">
        <v>1014010</v>
      </c>
      <c r="B78" s="5" t="s">
        <v>133</v>
      </c>
      <c r="C78" s="5" t="s">
        <v>70</v>
      </c>
      <c r="D78" s="22" t="s">
        <v>132</v>
      </c>
      <c r="E78" s="17">
        <f t="shared" si="6"/>
        <v>25145790</v>
      </c>
      <c r="F78" s="27">
        <v>25145790</v>
      </c>
      <c r="G78" s="27"/>
      <c r="H78" s="17"/>
      <c r="I78" s="11"/>
      <c r="J78" s="17">
        <f t="shared" si="5"/>
        <v>0</v>
      </c>
      <c r="K78" s="17"/>
      <c r="L78" s="27"/>
      <c r="M78" s="27"/>
      <c r="N78" s="17"/>
      <c r="O78" s="17">
        <f>K78</f>
        <v>0</v>
      </c>
      <c r="P78" s="25">
        <f t="shared" si="9"/>
        <v>25145790</v>
      </c>
    </row>
    <row r="79" spans="1:16" ht="52.5">
      <c r="A79" s="2">
        <v>1014020</v>
      </c>
      <c r="B79" s="5" t="s">
        <v>69</v>
      </c>
      <c r="C79" s="5" t="s">
        <v>71</v>
      </c>
      <c r="D79" s="22" t="s">
        <v>134</v>
      </c>
      <c r="E79" s="17">
        <f t="shared" si="6"/>
        <v>27103653</v>
      </c>
      <c r="F79" s="27">
        <v>27103653</v>
      </c>
      <c r="G79" s="27"/>
      <c r="H79" s="17"/>
      <c r="I79" s="11"/>
      <c r="J79" s="17">
        <f t="shared" si="5"/>
        <v>0</v>
      </c>
      <c r="K79" s="17"/>
      <c r="L79" s="27"/>
      <c r="M79" s="27"/>
      <c r="N79" s="17"/>
      <c r="O79" s="17">
        <f>K79</f>
        <v>0</v>
      </c>
      <c r="P79" s="25">
        <f t="shared" si="9"/>
        <v>27103653</v>
      </c>
    </row>
    <row r="80" spans="1:16" ht="12.75">
      <c r="A80" s="2">
        <v>1014030</v>
      </c>
      <c r="B80" s="5" t="s">
        <v>186</v>
      </c>
      <c r="C80" s="5" t="s">
        <v>65</v>
      </c>
      <c r="D80" s="22" t="s">
        <v>135</v>
      </c>
      <c r="E80" s="17">
        <f t="shared" si="6"/>
        <v>18061668</v>
      </c>
      <c r="F80" s="27">
        <v>18061668</v>
      </c>
      <c r="G80" s="27">
        <v>13456515</v>
      </c>
      <c r="H80" s="27">
        <v>1156199</v>
      </c>
      <c r="I80" s="12"/>
      <c r="J80" s="17">
        <f t="shared" si="5"/>
        <v>230100</v>
      </c>
      <c r="K80" s="17"/>
      <c r="L80" s="27">
        <v>183700</v>
      </c>
      <c r="M80" s="27">
        <v>69400</v>
      </c>
      <c r="N80" s="27">
        <v>10000</v>
      </c>
      <c r="O80" s="17">
        <f>K80+46400</f>
        <v>46400</v>
      </c>
      <c r="P80" s="25">
        <f t="shared" si="9"/>
        <v>18291768</v>
      </c>
    </row>
    <row r="81" spans="1:16" ht="26.25">
      <c r="A81" s="2">
        <v>1014040</v>
      </c>
      <c r="B81" s="5" t="s">
        <v>207</v>
      </c>
      <c r="C81" s="5" t="s">
        <v>65</v>
      </c>
      <c r="D81" s="22" t="s">
        <v>136</v>
      </c>
      <c r="E81" s="17">
        <f t="shared" si="6"/>
        <v>10165821</v>
      </c>
      <c r="F81" s="27">
        <v>10165821</v>
      </c>
      <c r="G81" s="27">
        <v>6997197</v>
      </c>
      <c r="H81" s="27">
        <v>1015132</v>
      </c>
      <c r="I81" s="12"/>
      <c r="J81" s="17">
        <f t="shared" si="5"/>
        <v>344500</v>
      </c>
      <c r="K81" s="17"/>
      <c r="L81" s="27">
        <v>301500</v>
      </c>
      <c r="M81" s="27">
        <v>40000</v>
      </c>
      <c r="N81" s="27">
        <v>28802</v>
      </c>
      <c r="O81" s="17">
        <f>K81+43000</f>
        <v>43000</v>
      </c>
      <c r="P81" s="25">
        <f t="shared" si="9"/>
        <v>10510321</v>
      </c>
    </row>
    <row r="82" spans="1:16" ht="12.75">
      <c r="A82" s="2">
        <v>1014050</v>
      </c>
      <c r="B82" s="5" t="s">
        <v>140</v>
      </c>
      <c r="C82" s="5" t="s">
        <v>73</v>
      </c>
      <c r="D82" s="22" t="s">
        <v>139</v>
      </c>
      <c r="E82" s="17">
        <f t="shared" si="6"/>
        <v>3916817</v>
      </c>
      <c r="F82" s="27">
        <v>3916817</v>
      </c>
      <c r="G82" s="27">
        <v>2668206</v>
      </c>
      <c r="H82" s="27">
        <v>464336</v>
      </c>
      <c r="I82" s="12"/>
      <c r="J82" s="17">
        <f t="shared" si="5"/>
        <v>1074000</v>
      </c>
      <c r="K82" s="17"/>
      <c r="L82" s="27">
        <v>1059000</v>
      </c>
      <c r="M82" s="27">
        <v>619100</v>
      </c>
      <c r="N82" s="27">
        <v>131100</v>
      </c>
      <c r="O82" s="17">
        <f>K82+15000</f>
        <v>15000</v>
      </c>
      <c r="P82" s="25">
        <f t="shared" si="9"/>
        <v>4990817</v>
      </c>
    </row>
    <row r="83" spans="1:16" ht="26.25">
      <c r="A83" s="2">
        <v>1014080</v>
      </c>
      <c r="B83" s="5" t="s">
        <v>72</v>
      </c>
      <c r="C83" s="5"/>
      <c r="D83" s="22" t="s">
        <v>141</v>
      </c>
      <c r="E83" s="17">
        <f t="shared" si="6"/>
        <v>5833200</v>
      </c>
      <c r="F83" s="27">
        <f>F84+F85</f>
        <v>5833200</v>
      </c>
      <c r="G83" s="27">
        <f>G84+G85</f>
        <v>3173285</v>
      </c>
      <c r="H83" s="27">
        <f>H84+H85</f>
        <v>214692</v>
      </c>
      <c r="I83" s="27">
        <f>I84+I85</f>
        <v>0</v>
      </c>
      <c r="J83" s="17">
        <f t="shared" si="5"/>
        <v>123000</v>
      </c>
      <c r="K83" s="27">
        <f>K84+K85</f>
        <v>0</v>
      </c>
      <c r="L83" s="27">
        <f>L84+L85</f>
        <v>123000</v>
      </c>
      <c r="M83" s="27">
        <f>M84+M85</f>
        <v>45280</v>
      </c>
      <c r="N83" s="27">
        <f>N84+N85</f>
        <v>16450</v>
      </c>
      <c r="O83" s="27">
        <f>O84+O85</f>
        <v>0</v>
      </c>
      <c r="P83" s="25">
        <f t="shared" si="9"/>
        <v>5956200</v>
      </c>
    </row>
    <row r="84" spans="1:16" ht="26.25">
      <c r="A84" s="2">
        <v>1014081</v>
      </c>
      <c r="B84" s="16" t="s">
        <v>310</v>
      </c>
      <c r="C84" s="5" t="s">
        <v>311</v>
      </c>
      <c r="D84" s="22" t="s">
        <v>312</v>
      </c>
      <c r="E84" s="17">
        <f t="shared" si="6"/>
        <v>4637800</v>
      </c>
      <c r="F84" s="27">
        <v>4637800</v>
      </c>
      <c r="G84" s="27">
        <v>3173285</v>
      </c>
      <c r="H84" s="27">
        <v>214692</v>
      </c>
      <c r="I84" s="27"/>
      <c r="J84" s="17">
        <f t="shared" si="5"/>
        <v>123000</v>
      </c>
      <c r="K84" s="17"/>
      <c r="L84" s="17">
        <v>123000</v>
      </c>
      <c r="M84" s="17">
        <v>45280</v>
      </c>
      <c r="N84" s="17">
        <v>16450</v>
      </c>
      <c r="O84" s="17">
        <f>K84</f>
        <v>0</v>
      </c>
      <c r="P84" s="25">
        <f t="shared" si="9"/>
        <v>4760800</v>
      </c>
    </row>
    <row r="85" spans="1:16" ht="12.75">
      <c r="A85" s="2">
        <v>1014082</v>
      </c>
      <c r="B85" s="16" t="s">
        <v>313</v>
      </c>
      <c r="C85" s="5" t="s">
        <v>311</v>
      </c>
      <c r="D85" s="59" t="s">
        <v>314</v>
      </c>
      <c r="E85" s="17">
        <f t="shared" si="6"/>
        <v>1195400</v>
      </c>
      <c r="F85" s="27">
        <v>1195400</v>
      </c>
      <c r="G85" s="27"/>
      <c r="H85" s="27"/>
      <c r="I85" s="27"/>
      <c r="J85" s="17">
        <f t="shared" si="5"/>
        <v>0</v>
      </c>
      <c r="K85" s="17"/>
      <c r="L85" s="17"/>
      <c r="M85" s="17"/>
      <c r="N85" s="17"/>
      <c r="O85" s="17">
        <f>K85</f>
        <v>0</v>
      </c>
      <c r="P85" s="25">
        <f t="shared" si="9"/>
        <v>1195400</v>
      </c>
    </row>
    <row r="86" spans="1:16" s="6" customFormat="1" ht="26.25">
      <c r="A86" s="1">
        <v>1100000</v>
      </c>
      <c r="B86" s="3"/>
      <c r="C86" s="3"/>
      <c r="D86" s="23" t="s">
        <v>76</v>
      </c>
      <c r="E86" s="25">
        <f t="shared" si="6"/>
        <v>37705400</v>
      </c>
      <c r="F86" s="25">
        <f>F87</f>
        <v>37705400</v>
      </c>
      <c r="G86" s="25">
        <f>G87</f>
        <v>12565100</v>
      </c>
      <c r="H86" s="25">
        <f>H87</f>
        <v>1160720</v>
      </c>
      <c r="I86" s="25">
        <f>I87</f>
        <v>0</v>
      </c>
      <c r="J86" s="25">
        <f t="shared" si="5"/>
        <v>205000</v>
      </c>
      <c r="K86" s="25">
        <f>K87</f>
        <v>0</v>
      </c>
      <c r="L86" s="25">
        <f>L87</f>
        <v>205000</v>
      </c>
      <c r="M86" s="25">
        <f>M87</f>
        <v>0</v>
      </c>
      <c r="N86" s="25">
        <f>N87</f>
        <v>0</v>
      </c>
      <c r="O86" s="25">
        <f>O87</f>
        <v>0</v>
      </c>
      <c r="P86" s="25">
        <f t="shared" si="9"/>
        <v>37910400</v>
      </c>
    </row>
    <row r="87" spans="1:16" s="6" customFormat="1" ht="26.25">
      <c r="A87" s="1">
        <v>1110000</v>
      </c>
      <c r="B87" s="3"/>
      <c r="C87" s="3"/>
      <c r="D87" s="23" t="s">
        <v>77</v>
      </c>
      <c r="E87" s="25">
        <f t="shared" si="6"/>
        <v>37705400</v>
      </c>
      <c r="F87" s="25">
        <f>F88+F90+F92+F94+F96+F99+F102+F106+F108</f>
        <v>37705400</v>
      </c>
      <c r="G87" s="25">
        <f>G88+G90+G92+G94+G96+G99+G102+G106+G108</f>
        <v>12565100</v>
      </c>
      <c r="H87" s="25">
        <f>H88+H90+H92+H94+H96+H99+H102+H106+H108</f>
        <v>1160720</v>
      </c>
      <c r="I87" s="25">
        <f>I88+I90+I92+I94+I96+I99+I102+I106+I108</f>
        <v>0</v>
      </c>
      <c r="J87" s="25">
        <f t="shared" si="5"/>
        <v>205000</v>
      </c>
      <c r="K87" s="25">
        <f>K88+K90+K92+K94+K96+K99+K102+K106+K108</f>
        <v>0</v>
      </c>
      <c r="L87" s="25">
        <f>L88+L90+L92+L94+L96+L99+L102+L106+L108</f>
        <v>205000</v>
      </c>
      <c r="M87" s="25">
        <f>M88+M90+M92+M94+M96+M99+M102+M106+M108</f>
        <v>0</v>
      </c>
      <c r="N87" s="25">
        <f>N88+N90+N92+N94+N96+N99+N102+N106+N108</f>
        <v>0</v>
      </c>
      <c r="O87" s="25">
        <f>O88+O90+O92+O94+O96+O99+O102+O106+O108</f>
        <v>0</v>
      </c>
      <c r="P87" s="25">
        <f t="shared" si="9"/>
        <v>37910400</v>
      </c>
    </row>
    <row r="88" spans="1:16" ht="26.25">
      <c r="A88" s="2">
        <v>1113110</v>
      </c>
      <c r="B88" s="5" t="s">
        <v>84</v>
      </c>
      <c r="C88" s="5"/>
      <c r="D88" s="20" t="s">
        <v>85</v>
      </c>
      <c r="E88" s="17">
        <f t="shared" si="6"/>
        <v>769530</v>
      </c>
      <c r="F88" s="17">
        <f>F89</f>
        <v>769530</v>
      </c>
      <c r="G88" s="17">
        <f>G89</f>
        <v>493600</v>
      </c>
      <c r="H88" s="17">
        <f>H89</f>
        <v>74750</v>
      </c>
      <c r="I88" s="17">
        <f>I89</f>
        <v>0</v>
      </c>
      <c r="J88" s="17">
        <f t="shared" si="5"/>
        <v>0</v>
      </c>
      <c r="K88" s="17">
        <f>K89</f>
        <v>0</v>
      </c>
      <c r="L88" s="17">
        <f>L89</f>
        <v>0</v>
      </c>
      <c r="M88" s="17">
        <f>M89</f>
        <v>0</v>
      </c>
      <c r="N88" s="17">
        <f>N89</f>
        <v>0</v>
      </c>
      <c r="O88" s="17">
        <f>O89</f>
        <v>0</v>
      </c>
      <c r="P88" s="25">
        <f t="shared" si="9"/>
        <v>769530</v>
      </c>
    </row>
    <row r="89" spans="1:16" ht="39">
      <c r="A89" s="2">
        <v>1113111</v>
      </c>
      <c r="B89" s="5" t="s">
        <v>272</v>
      </c>
      <c r="C89" s="5" t="s">
        <v>17</v>
      </c>
      <c r="D89" s="22" t="s">
        <v>273</v>
      </c>
      <c r="E89" s="17">
        <f t="shared" si="6"/>
        <v>769530</v>
      </c>
      <c r="F89" s="17">
        <v>769530</v>
      </c>
      <c r="G89" s="17">
        <v>493600</v>
      </c>
      <c r="H89" s="17">
        <v>74750</v>
      </c>
      <c r="I89" s="11"/>
      <c r="J89" s="17">
        <f t="shared" si="5"/>
        <v>0</v>
      </c>
      <c r="K89" s="17"/>
      <c r="L89" s="17"/>
      <c r="M89" s="17"/>
      <c r="N89" s="17"/>
      <c r="O89" s="17">
        <f>K89</f>
        <v>0</v>
      </c>
      <c r="P89" s="25">
        <f t="shared" si="9"/>
        <v>769530</v>
      </c>
    </row>
    <row r="90" spans="1:16" ht="27.75" customHeight="1">
      <c r="A90" s="2">
        <v>1113120</v>
      </c>
      <c r="B90" s="5">
        <v>3120</v>
      </c>
      <c r="C90" s="5"/>
      <c r="D90" s="20" t="s">
        <v>87</v>
      </c>
      <c r="E90" s="17">
        <f t="shared" si="6"/>
        <v>1560840</v>
      </c>
      <c r="F90" s="17">
        <f>F91</f>
        <v>1560840</v>
      </c>
      <c r="G90" s="17">
        <f>G91</f>
        <v>1048600</v>
      </c>
      <c r="H90" s="17">
        <f>H91</f>
        <v>72040</v>
      </c>
      <c r="I90" s="17">
        <f>I91</f>
        <v>0</v>
      </c>
      <c r="J90" s="17">
        <f t="shared" si="5"/>
        <v>0</v>
      </c>
      <c r="K90" s="17">
        <f>K91</f>
        <v>0</v>
      </c>
      <c r="L90" s="17">
        <f>L91</f>
        <v>0</v>
      </c>
      <c r="M90" s="17">
        <f>M91</f>
        <v>0</v>
      </c>
      <c r="N90" s="17">
        <f>N91</f>
        <v>0</v>
      </c>
      <c r="O90" s="17">
        <f>O91</f>
        <v>0</v>
      </c>
      <c r="P90" s="25">
        <f t="shared" si="9"/>
        <v>1560840</v>
      </c>
    </row>
    <row r="91" spans="1:16" ht="42.75" customHeight="1">
      <c r="A91" s="2">
        <v>1113121</v>
      </c>
      <c r="B91" s="5">
        <v>3121</v>
      </c>
      <c r="C91" s="5" t="s">
        <v>17</v>
      </c>
      <c r="D91" s="22" t="s">
        <v>274</v>
      </c>
      <c r="E91" s="17">
        <f t="shared" si="6"/>
        <v>1560840</v>
      </c>
      <c r="F91" s="17">
        <v>1560840</v>
      </c>
      <c r="G91" s="17">
        <v>1048600</v>
      </c>
      <c r="H91" s="17">
        <v>72040</v>
      </c>
      <c r="I91" s="11"/>
      <c r="J91" s="17">
        <f t="shared" si="5"/>
        <v>0</v>
      </c>
      <c r="K91" s="17"/>
      <c r="L91" s="17"/>
      <c r="M91" s="17"/>
      <c r="N91" s="17"/>
      <c r="O91" s="17">
        <f>K91</f>
        <v>0</v>
      </c>
      <c r="P91" s="25">
        <f t="shared" si="9"/>
        <v>1560840</v>
      </c>
    </row>
    <row r="92" spans="1:16" ht="26.25">
      <c r="A92" s="2">
        <v>1113130</v>
      </c>
      <c r="B92" s="5" t="s">
        <v>86</v>
      </c>
      <c r="C92" s="5"/>
      <c r="D92" s="22" t="s">
        <v>95</v>
      </c>
      <c r="E92" s="17">
        <f t="shared" si="6"/>
        <v>1020400</v>
      </c>
      <c r="F92" s="17">
        <f>F93</f>
        <v>1020400</v>
      </c>
      <c r="G92" s="17">
        <f>G93</f>
        <v>0</v>
      </c>
      <c r="H92" s="17">
        <f>H93</f>
        <v>0</v>
      </c>
      <c r="I92" s="17">
        <f>I93</f>
        <v>0</v>
      </c>
      <c r="J92" s="17">
        <f t="shared" si="5"/>
        <v>0</v>
      </c>
      <c r="K92" s="17">
        <f>K93</f>
        <v>0</v>
      </c>
      <c r="L92" s="17">
        <f>L93</f>
        <v>0</v>
      </c>
      <c r="M92" s="17">
        <f>M93</f>
        <v>0</v>
      </c>
      <c r="N92" s="17">
        <f>N93</f>
        <v>0</v>
      </c>
      <c r="O92" s="17">
        <f>O93</f>
        <v>0</v>
      </c>
      <c r="P92" s="25">
        <f t="shared" si="9"/>
        <v>1020400</v>
      </c>
    </row>
    <row r="93" spans="1:16" ht="39">
      <c r="A93" s="2">
        <v>1113131</v>
      </c>
      <c r="B93" s="5" t="s">
        <v>275</v>
      </c>
      <c r="C93" s="5" t="s">
        <v>17</v>
      </c>
      <c r="D93" s="22" t="s">
        <v>276</v>
      </c>
      <c r="E93" s="17">
        <f t="shared" si="6"/>
        <v>1020400</v>
      </c>
      <c r="F93" s="17">
        <v>1020400</v>
      </c>
      <c r="G93" s="17"/>
      <c r="H93" s="17"/>
      <c r="I93" s="11"/>
      <c r="J93" s="17">
        <f t="shared" si="5"/>
        <v>0</v>
      </c>
      <c r="K93" s="17"/>
      <c r="L93" s="17"/>
      <c r="M93" s="17"/>
      <c r="N93" s="17"/>
      <c r="O93" s="17">
        <f>K93</f>
        <v>0</v>
      </c>
      <c r="P93" s="25">
        <f t="shared" si="9"/>
        <v>1020400</v>
      </c>
    </row>
    <row r="94" spans="1:16" ht="12.75">
      <c r="A94" s="2">
        <v>1113240</v>
      </c>
      <c r="B94" s="5" t="s">
        <v>193</v>
      </c>
      <c r="C94" s="5"/>
      <c r="D94" s="22" t="s">
        <v>156</v>
      </c>
      <c r="E94" s="17">
        <f t="shared" si="6"/>
        <v>4300730</v>
      </c>
      <c r="F94" s="17">
        <f>F95</f>
        <v>4300730</v>
      </c>
      <c r="G94" s="17">
        <f>G95</f>
        <v>2245400</v>
      </c>
      <c r="H94" s="17">
        <f>H95</f>
        <v>823230</v>
      </c>
      <c r="I94" s="17">
        <f>I95</f>
        <v>0</v>
      </c>
      <c r="J94" s="17">
        <f t="shared" si="5"/>
        <v>205000</v>
      </c>
      <c r="K94" s="17">
        <f>K95</f>
        <v>0</v>
      </c>
      <c r="L94" s="17">
        <f>L95</f>
        <v>205000</v>
      </c>
      <c r="M94" s="17">
        <f>M95</f>
        <v>0</v>
      </c>
      <c r="N94" s="17">
        <f>N95</f>
        <v>0</v>
      </c>
      <c r="O94" s="17">
        <f>O95</f>
        <v>0</v>
      </c>
      <c r="P94" s="25">
        <f t="shared" si="9"/>
        <v>4505730</v>
      </c>
    </row>
    <row r="95" spans="1:16" ht="39">
      <c r="A95" s="2">
        <v>1113241</v>
      </c>
      <c r="B95" s="5" t="s">
        <v>266</v>
      </c>
      <c r="C95" s="5" t="s">
        <v>25</v>
      </c>
      <c r="D95" s="22" t="s">
        <v>267</v>
      </c>
      <c r="E95" s="17">
        <f t="shared" si="6"/>
        <v>4300730</v>
      </c>
      <c r="F95" s="17">
        <v>4300730</v>
      </c>
      <c r="G95" s="17">
        <v>2245400</v>
      </c>
      <c r="H95" s="17">
        <v>823230</v>
      </c>
      <c r="I95" s="17"/>
      <c r="J95" s="17">
        <f t="shared" si="5"/>
        <v>205000</v>
      </c>
      <c r="K95" s="17"/>
      <c r="L95" s="17">
        <v>205000</v>
      </c>
      <c r="M95" s="17"/>
      <c r="N95" s="17"/>
      <c r="O95" s="17">
        <f>K95</f>
        <v>0</v>
      </c>
      <c r="P95" s="25">
        <f t="shared" si="9"/>
        <v>4505730</v>
      </c>
    </row>
    <row r="96" spans="1:16" ht="26.25" customHeight="1">
      <c r="A96" s="2">
        <v>1115010</v>
      </c>
      <c r="B96" s="5" t="s">
        <v>80</v>
      </c>
      <c r="C96" s="5"/>
      <c r="D96" s="22" t="s">
        <v>82</v>
      </c>
      <c r="E96" s="17">
        <f t="shared" si="6"/>
        <v>10895170</v>
      </c>
      <c r="F96" s="17">
        <f>F97+F98</f>
        <v>10895170</v>
      </c>
      <c r="G96" s="17">
        <f>G97+G98</f>
        <v>0</v>
      </c>
      <c r="H96" s="17">
        <f>H97+H98</f>
        <v>0</v>
      </c>
      <c r="I96" s="17">
        <f>I97+I98</f>
        <v>0</v>
      </c>
      <c r="J96" s="17">
        <f t="shared" si="5"/>
        <v>0</v>
      </c>
      <c r="K96" s="17">
        <f>K97+K98</f>
        <v>0</v>
      </c>
      <c r="L96" s="17">
        <f>L97+L98</f>
        <v>0</v>
      </c>
      <c r="M96" s="17">
        <f>M97+M98</f>
        <v>0</v>
      </c>
      <c r="N96" s="17">
        <f>N97+N98</f>
        <v>0</v>
      </c>
      <c r="O96" s="17">
        <f>O97+O98</f>
        <v>0</v>
      </c>
      <c r="P96" s="25">
        <f t="shared" si="9"/>
        <v>10895170</v>
      </c>
    </row>
    <row r="97" spans="1:16" ht="39">
      <c r="A97" s="2">
        <v>1115011</v>
      </c>
      <c r="B97" s="5" t="s">
        <v>277</v>
      </c>
      <c r="C97" s="5" t="s">
        <v>278</v>
      </c>
      <c r="D97" s="22" t="s">
        <v>279</v>
      </c>
      <c r="E97" s="17">
        <f t="shared" si="6"/>
        <v>8450090</v>
      </c>
      <c r="F97" s="17">
        <v>8450090</v>
      </c>
      <c r="G97" s="17"/>
      <c r="H97" s="17"/>
      <c r="I97" s="11"/>
      <c r="J97" s="17">
        <f t="shared" si="5"/>
        <v>0</v>
      </c>
      <c r="K97" s="17"/>
      <c r="L97" s="17"/>
      <c r="M97" s="17"/>
      <c r="N97" s="17"/>
      <c r="O97" s="17">
        <f>K97</f>
        <v>0</v>
      </c>
      <c r="P97" s="25">
        <f t="shared" si="9"/>
        <v>8450090</v>
      </c>
    </row>
    <row r="98" spans="1:16" ht="39">
      <c r="A98" s="2">
        <v>1115012</v>
      </c>
      <c r="B98" s="5" t="s">
        <v>280</v>
      </c>
      <c r="C98" s="5" t="s">
        <v>278</v>
      </c>
      <c r="D98" s="22" t="s">
        <v>281</v>
      </c>
      <c r="E98" s="17">
        <f t="shared" si="6"/>
        <v>2445080</v>
      </c>
      <c r="F98" s="17">
        <v>2445080</v>
      </c>
      <c r="G98" s="17"/>
      <c r="H98" s="17"/>
      <c r="I98" s="11"/>
      <c r="J98" s="17">
        <f t="shared" si="5"/>
        <v>0</v>
      </c>
      <c r="K98" s="17"/>
      <c r="L98" s="17"/>
      <c r="M98" s="17"/>
      <c r="N98" s="17"/>
      <c r="O98" s="17">
        <f>K98</f>
        <v>0</v>
      </c>
      <c r="P98" s="25">
        <f t="shared" si="9"/>
        <v>2445080</v>
      </c>
    </row>
    <row r="99" spans="1:16" ht="42" customHeight="1">
      <c r="A99" s="2">
        <v>1115020</v>
      </c>
      <c r="B99" s="5" t="s">
        <v>81</v>
      </c>
      <c r="C99" s="5"/>
      <c r="D99" s="22" t="s">
        <v>217</v>
      </c>
      <c r="E99" s="17">
        <f>F99+I99</f>
        <v>2630760</v>
      </c>
      <c r="F99" s="17">
        <f>F100+F101</f>
        <v>2630760</v>
      </c>
      <c r="G99" s="17">
        <f>G100+G101</f>
        <v>1773200</v>
      </c>
      <c r="H99" s="17">
        <f>H100+H101</f>
        <v>21860</v>
      </c>
      <c r="I99" s="17">
        <f>I100+I101</f>
        <v>0</v>
      </c>
      <c r="J99" s="17">
        <f t="shared" si="5"/>
        <v>0</v>
      </c>
      <c r="K99" s="17">
        <f>K100+K101</f>
        <v>0</v>
      </c>
      <c r="L99" s="17">
        <f>L100+L101</f>
        <v>0</v>
      </c>
      <c r="M99" s="17">
        <f>M100+M101</f>
        <v>0</v>
      </c>
      <c r="N99" s="17">
        <f>N100+N101</f>
        <v>0</v>
      </c>
      <c r="O99" s="17">
        <f>O100+O101</f>
        <v>0</v>
      </c>
      <c r="P99" s="25">
        <f t="shared" si="9"/>
        <v>2630760</v>
      </c>
    </row>
    <row r="100" spans="1:16" ht="42" customHeight="1">
      <c r="A100" s="2">
        <v>1115021</v>
      </c>
      <c r="B100" s="5" t="s">
        <v>282</v>
      </c>
      <c r="C100" s="5" t="s">
        <v>278</v>
      </c>
      <c r="D100" s="22" t="s">
        <v>283</v>
      </c>
      <c r="E100" s="17">
        <f>F100+I100</f>
        <v>2340860</v>
      </c>
      <c r="F100" s="17">
        <v>2340860</v>
      </c>
      <c r="G100" s="17">
        <v>1773200</v>
      </c>
      <c r="H100" s="17">
        <v>21860</v>
      </c>
      <c r="I100" s="11"/>
      <c r="J100" s="17">
        <f t="shared" si="5"/>
        <v>0</v>
      </c>
      <c r="K100" s="17"/>
      <c r="L100" s="17"/>
      <c r="M100" s="17"/>
      <c r="N100" s="17"/>
      <c r="O100" s="17">
        <f>K100</f>
        <v>0</v>
      </c>
      <c r="P100" s="25">
        <f t="shared" si="9"/>
        <v>2340860</v>
      </c>
    </row>
    <row r="101" spans="1:16" ht="39">
      <c r="A101" s="2">
        <v>1115022</v>
      </c>
      <c r="B101" s="5" t="s">
        <v>284</v>
      </c>
      <c r="C101" s="5" t="s">
        <v>278</v>
      </c>
      <c r="D101" s="22" t="s">
        <v>285</v>
      </c>
      <c r="E101" s="17">
        <f>F101+I101</f>
        <v>289900</v>
      </c>
      <c r="F101" s="17">
        <v>289900</v>
      </c>
      <c r="G101" s="17"/>
      <c r="H101" s="17"/>
      <c r="I101" s="11"/>
      <c r="J101" s="17">
        <f t="shared" si="5"/>
        <v>0</v>
      </c>
      <c r="K101" s="17"/>
      <c r="L101" s="17"/>
      <c r="M101" s="17"/>
      <c r="N101" s="17"/>
      <c r="O101" s="17">
        <f>K101</f>
        <v>0</v>
      </c>
      <c r="P101" s="25">
        <f t="shared" si="9"/>
        <v>289900</v>
      </c>
    </row>
    <row r="102" spans="1:16" s="32" customFormat="1" ht="26.25">
      <c r="A102" s="2">
        <v>1115030</v>
      </c>
      <c r="B102" s="5" t="s">
        <v>93</v>
      </c>
      <c r="C102" s="5"/>
      <c r="D102" s="22" t="s">
        <v>92</v>
      </c>
      <c r="E102" s="17">
        <f t="shared" si="6"/>
        <v>12342990</v>
      </c>
      <c r="F102" s="17">
        <f>F103+F104+F105</f>
        <v>12342990</v>
      </c>
      <c r="G102" s="17">
        <f>G103+G104+G105</f>
        <v>6489000</v>
      </c>
      <c r="H102" s="17">
        <f>H103+H104+H105</f>
        <v>145480</v>
      </c>
      <c r="I102" s="17">
        <f>I103+I104+I105</f>
        <v>0</v>
      </c>
      <c r="J102" s="17">
        <f t="shared" si="5"/>
        <v>0</v>
      </c>
      <c r="K102" s="17">
        <f>K103+K104+K105</f>
        <v>0</v>
      </c>
      <c r="L102" s="17">
        <f>L103+L104+L105</f>
        <v>0</v>
      </c>
      <c r="M102" s="17">
        <f>M103+M104+M105</f>
        <v>0</v>
      </c>
      <c r="N102" s="17">
        <f>N103+N104+N105</f>
        <v>0</v>
      </c>
      <c r="O102" s="17">
        <f>O103+O104+O105</f>
        <v>0</v>
      </c>
      <c r="P102" s="25">
        <f t="shared" si="9"/>
        <v>12342990</v>
      </c>
    </row>
    <row r="103" spans="1:16" ht="39">
      <c r="A103" s="2">
        <v>1115031</v>
      </c>
      <c r="B103" s="5" t="s">
        <v>286</v>
      </c>
      <c r="C103" s="5" t="s">
        <v>278</v>
      </c>
      <c r="D103" s="22" t="s">
        <v>287</v>
      </c>
      <c r="E103" s="17">
        <f>F103+I103</f>
        <v>4808360</v>
      </c>
      <c r="F103" s="17">
        <v>4808360</v>
      </c>
      <c r="G103" s="17">
        <v>3226900</v>
      </c>
      <c r="H103" s="17">
        <v>54260</v>
      </c>
      <c r="I103" s="11"/>
      <c r="J103" s="17">
        <f t="shared" si="5"/>
        <v>0</v>
      </c>
      <c r="K103" s="17"/>
      <c r="L103" s="17"/>
      <c r="M103" s="17"/>
      <c r="N103" s="17"/>
      <c r="O103" s="17">
        <f>K103</f>
        <v>0</v>
      </c>
      <c r="P103" s="25">
        <f t="shared" si="9"/>
        <v>4808360</v>
      </c>
    </row>
    <row r="104" spans="1:16" ht="39">
      <c r="A104" s="2">
        <v>1115032</v>
      </c>
      <c r="B104" s="5" t="s">
        <v>288</v>
      </c>
      <c r="C104" s="5" t="s">
        <v>278</v>
      </c>
      <c r="D104" s="22" t="s">
        <v>289</v>
      </c>
      <c r="E104" s="17">
        <f>F104+I104</f>
        <v>2572600</v>
      </c>
      <c r="F104" s="17">
        <v>2572600</v>
      </c>
      <c r="G104" s="17"/>
      <c r="H104" s="17"/>
      <c r="I104" s="11"/>
      <c r="J104" s="17">
        <f t="shared" si="5"/>
        <v>0</v>
      </c>
      <c r="K104" s="17"/>
      <c r="L104" s="17"/>
      <c r="M104" s="17"/>
      <c r="N104" s="17"/>
      <c r="O104" s="17">
        <f>K104</f>
        <v>0</v>
      </c>
      <c r="P104" s="25">
        <f t="shared" si="9"/>
        <v>2572600</v>
      </c>
    </row>
    <row r="105" spans="1:16" ht="44.25" customHeight="1">
      <c r="A105" s="2">
        <v>1115033</v>
      </c>
      <c r="B105" s="5" t="s">
        <v>290</v>
      </c>
      <c r="C105" s="5" t="s">
        <v>278</v>
      </c>
      <c r="D105" s="22" t="s">
        <v>291</v>
      </c>
      <c r="E105" s="17">
        <f>F105+I105</f>
        <v>4962030</v>
      </c>
      <c r="F105" s="17">
        <v>4962030</v>
      </c>
      <c r="G105" s="17">
        <v>3262100</v>
      </c>
      <c r="H105" s="17">
        <v>91220</v>
      </c>
      <c r="I105" s="11"/>
      <c r="J105" s="17">
        <f t="shared" si="5"/>
        <v>0</v>
      </c>
      <c r="K105" s="17"/>
      <c r="L105" s="17"/>
      <c r="M105" s="17"/>
      <c r="N105" s="17"/>
      <c r="O105" s="17">
        <f>K105</f>
        <v>0</v>
      </c>
      <c r="P105" s="25">
        <f t="shared" si="9"/>
        <v>4962030</v>
      </c>
    </row>
    <row r="106" spans="1:16" ht="26.25">
      <c r="A106" s="2">
        <v>1115050</v>
      </c>
      <c r="B106" s="5" t="s">
        <v>96</v>
      </c>
      <c r="C106" s="5"/>
      <c r="D106" s="22" t="s">
        <v>97</v>
      </c>
      <c r="E106" s="17">
        <f>F106+I106</f>
        <v>1540200</v>
      </c>
      <c r="F106" s="17">
        <f>F107</f>
        <v>1540200</v>
      </c>
      <c r="G106" s="17">
        <f>G107</f>
        <v>0</v>
      </c>
      <c r="H106" s="17">
        <f>H107</f>
        <v>0</v>
      </c>
      <c r="I106" s="17">
        <f>I107</f>
        <v>0</v>
      </c>
      <c r="J106" s="17">
        <f t="shared" si="5"/>
        <v>0</v>
      </c>
      <c r="K106" s="17">
        <f>K107</f>
        <v>0</v>
      </c>
      <c r="L106" s="17">
        <f>L107</f>
        <v>0</v>
      </c>
      <c r="M106" s="17">
        <f>M107</f>
        <v>0</v>
      </c>
      <c r="N106" s="17">
        <f>N107</f>
        <v>0</v>
      </c>
      <c r="O106" s="17">
        <f>O107</f>
        <v>0</v>
      </c>
      <c r="P106" s="25">
        <f t="shared" si="9"/>
        <v>1540200</v>
      </c>
    </row>
    <row r="107" spans="1:16" ht="52.5">
      <c r="A107" s="2">
        <v>1115053</v>
      </c>
      <c r="B107" s="5" t="s">
        <v>292</v>
      </c>
      <c r="C107" s="5" t="s">
        <v>278</v>
      </c>
      <c r="D107" s="22" t="s">
        <v>293</v>
      </c>
      <c r="E107" s="17">
        <f t="shared" si="6"/>
        <v>1540200</v>
      </c>
      <c r="F107" s="17">
        <v>1540200</v>
      </c>
      <c r="G107" s="17"/>
      <c r="H107" s="17"/>
      <c r="I107" s="11"/>
      <c r="J107" s="17">
        <f t="shared" si="5"/>
        <v>0</v>
      </c>
      <c r="K107" s="17"/>
      <c r="L107" s="17"/>
      <c r="M107" s="17"/>
      <c r="N107" s="17"/>
      <c r="O107" s="17">
        <f>K107</f>
        <v>0</v>
      </c>
      <c r="P107" s="25">
        <f t="shared" si="9"/>
        <v>1540200</v>
      </c>
    </row>
    <row r="108" spans="1:16" ht="31.5" customHeight="1">
      <c r="A108" s="2">
        <v>1115060</v>
      </c>
      <c r="B108" s="5" t="s">
        <v>75</v>
      </c>
      <c r="C108" s="5"/>
      <c r="D108" s="22" t="s">
        <v>94</v>
      </c>
      <c r="E108" s="17">
        <f t="shared" si="6"/>
        <v>2644780</v>
      </c>
      <c r="F108" s="17">
        <f>F109+F110</f>
        <v>2644780</v>
      </c>
      <c r="G108" s="17">
        <f aca="true" t="shared" si="10" ref="G108:O108">G109+G110</f>
        <v>515300</v>
      </c>
      <c r="H108" s="17">
        <f t="shared" si="10"/>
        <v>23360</v>
      </c>
      <c r="I108" s="17">
        <f t="shared" si="10"/>
        <v>0</v>
      </c>
      <c r="J108" s="17">
        <f t="shared" si="5"/>
        <v>0</v>
      </c>
      <c r="K108" s="17">
        <f t="shared" si="10"/>
        <v>0</v>
      </c>
      <c r="L108" s="17">
        <f t="shared" si="10"/>
        <v>0</v>
      </c>
      <c r="M108" s="17">
        <f t="shared" si="10"/>
        <v>0</v>
      </c>
      <c r="N108" s="17">
        <f t="shared" si="10"/>
        <v>0</v>
      </c>
      <c r="O108" s="17">
        <f t="shared" si="10"/>
        <v>0</v>
      </c>
      <c r="P108" s="25">
        <f t="shared" si="9"/>
        <v>2644780</v>
      </c>
    </row>
    <row r="109" spans="1:16" ht="63" customHeight="1">
      <c r="A109" s="2">
        <v>1115061</v>
      </c>
      <c r="B109" s="5" t="s">
        <v>294</v>
      </c>
      <c r="C109" s="5" t="s">
        <v>278</v>
      </c>
      <c r="D109" s="22" t="s">
        <v>295</v>
      </c>
      <c r="E109" s="17">
        <f>F109+I109</f>
        <v>890080</v>
      </c>
      <c r="F109" s="17">
        <v>890080</v>
      </c>
      <c r="G109" s="17">
        <v>515300</v>
      </c>
      <c r="H109" s="17">
        <v>23360</v>
      </c>
      <c r="I109" s="11"/>
      <c r="J109" s="17">
        <f t="shared" si="5"/>
        <v>0</v>
      </c>
      <c r="K109" s="17"/>
      <c r="L109" s="17"/>
      <c r="M109" s="17"/>
      <c r="N109" s="17"/>
      <c r="O109" s="17">
        <f>K109</f>
        <v>0</v>
      </c>
      <c r="P109" s="25">
        <f t="shared" si="9"/>
        <v>890080</v>
      </c>
    </row>
    <row r="110" spans="1:16" s="6" customFormat="1" ht="48" customHeight="1">
      <c r="A110" s="2">
        <v>1115062</v>
      </c>
      <c r="B110" s="5" t="s">
        <v>296</v>
      </c>
      <c r="C110" s="5" t="s">
        <v>278</v>
      </c>
      <c r="D110" s="22" t="s">
        <v>297</v>
      </c>
      <c r="E110" s="17">
        <f>F110+I110</f>
        <v>1754700</v>
      </c>
      <c r="F110" s="17">
        <v>1754700</v>
      </c>
      <c r="G110" s="17"/>
      <c r="H110" s="17"/>
      <c r="I110" s="11"/>
      <c r="J110" s="17">
        <f t="shared" si="5"/>
        <v>0</v>
      </c>
      <c r="K110" s="17"/>
      <c r="L110" s="17"/>
      <c r="M110" s="17"/>
      <c r="N110" s="17"/>
      <c r="O110" s="17">
        <f>K110</f>
        <v>0</v>
      </c>
      <c r="P110" s="25">
        <f t="shared" si="9"/>
        <v>1754700</v>
      </c>
    </row>
    <row r="111" spans="1:16" s="61" customFormat="1" ht="55.5" customHeight="1">
      <c r="A111" s="49">
        <v>1500000</v>
      </c>
      <c r="B111" s="49"/>
      <c r="C111" s="62"/>
      <c r="D111" s="51" t="s">
        <v>236</v>
      </c>
      <c r="E111" s="44">
        <f aca="true" t="shared" si="11" ref="E111:E123">F111+I111</f>
        <v>0</v>
      </c>
      <c r="F111" s="44">
        <f aca="true" t="shared" si="12" ref="F111:O111">F112</f>
        <v>0</v>
      </c>
      <c r="G111" s="44">
        <f t="shared" si="12"/>
        <v>0</v>
      </c>
      <c r="H111" s="44">
        <f t="shared" si="12"/>
        <v>0</v>
      </c>
      <c r="I111" s="44">
        <f t="shared" si="12"/>
        <v>0</v>
      </c>
      <c r="J111" s="25">
        <f aca="true" t="shared" si="13" ref="J111:J124">L111+O111</f>
        <v>610677700</v>
      </c>
      <c r="K111" s="44">
        <f t="shared" si="12"/>
        <v>42363400</v>
      </c>
      <c r="L111" s="44">
        <f t="shared" si="12"/>
        <v>381338900</v>
      </c>
      <c r="M111" s="44">
        <f t="shared" si="12"/>
        <v>0</v>
      </c>
      <c r="N111" s="44">
        <f t="shared" si="12"/>
        <v>0</v>
      </c>
      <c r="O111" s="44">
        <f t="shared" si="12"/>
        <v>229338800</v>
      </c>
      <c r="P111" s="25">
        <f aca="true" t="shared" si="14" ref="P111:P133">E111+J111</f>
        <v>610677700</v>
      </c>
    </row>
    <row r="112" spans="1:16" s="6" customFormat="1" ht="40.5">
      <c r="A112" s="49">
        <v>1510000</v>
      </c>
      <c r="B112" s="49"/>
      <c r="C112" s="62"/>
      <c r="D112" s="51" t="s">
        <v>237</v>
      </c>
      <c r="E112" s="44">
        <f t="shared" si="11"/>
        <v>0</v>
      </c>
      <c r="F112" s="44">
        <f>F113+F114+F116</f>
        <v>0</v>
      </c>
      <c r="G112" s="44">
        <f>G113+G114+G116</f>
        <v>0</v>
      </c>
      <c r="H112" s="44">
        <f>H113+H114+H116</f>
        <v>0</v>
      </c>
      <c r="I112" s="44">
        <f>I113+I114+I116</f>
        <v>0</v>
      </c>
      <c r="J112" s="25">
        <f t="shared" si="13"/>
        <v>610677700</v>
      </c>
      <c r="K112" s="44">
        <f>K113+K114+K116</f>
        <v>42363400</v>
      </c>
      <c r="L112" s="44">
        <f>L113+L114+L116</f>
        <v>381338900</v>
      </c>
      <c r="M112" s="44">
        <f>M113+M114+M116</f>
        <v>0</v>
      </c>
      <c r="N112" s="44">
        <f>N113+N114+N116</f>
        <v>0</v>
      </c>
      <c r="O112" s="44">
        <f>O113+O114+O116</f>
        <v>229338800</v>
      </c>
      <c r="P112" s="25">
        <f t="shared" si="14"/>
        <v>610677700</v>
      </c>
    </row>
    <row r="113" spans="1:16" ht="26.25">
      <c r="A113" s="50">
        <v>1516080</v>
      </c>
      <c r="B113" s="50">
        <v>6080</v>
      </c>
      <c r="C113" s="53"/>
      <c r="D113" s="52" t="s">
        <v>229</v>
      </c>
      <c r="E113" s="45">
        <f t="shared" si="11"/>
        <v>0</v>
      </c>
      <c r="F113" s="45"/>
      <c r="G113" s="45"/>
      <c r="H113" s="45"/>
      <c r="I113" s="45"/>
      <c r="J113" s="17">
        <f t="shared" si="13"/>
        <v>0</v>
      </c>
      <c r="K113" s="17"/>
      <c r="L113" s="45"/>
      <c r="M113" s="45"/>
      <c r="N113" s="45"/>
      <c r="O113" s="17">
        <f>K113</f>
        <v>0</v>
      </c>
      <c r="P113" s="25">
        <f t="shared" si="14"/>
        <v>0</v>
      </c>
    </row>
    <row r="114" spans="1:16" ht="15" customHeight="1">
      <c r="A114" s="50">
        <v>1517360</v>
      </c>
      <c r="B114" s="50">
        <v>7360</v>
      </c>
      <c r="C114" s="53"/>
      <c r="D114" s="52" t="s">
        <v>225</v>
      </c>
      <c r="E114" s="45">
        <f t="shared" si="11"/>
        <v>0</v>
      </c>
      <c r="F114" s="45">
        <f>F115</f>
        <v>0</v>
      </c>
      <c r="G114" s="45">
        <f>G115</f>
        <v>0</v>
      </c>
      <c r="H114" s="45">
        <f>H115</f>
        <v>0</v>
      </c>
      <c r="I114" s="45">
        <f>I115</f>
        <v>0</v>
      </c>
      <c r="J114" s="17">
        <f t="shared" si="13"/>
        <v>42363400</v>
      </c>
      <c r="K114" s="45">
        <f>K115</f>
        <v>42363400</v>
      </c>
      <c r="L114" s="45">
        <f>L115</f>
        <v>0</v>
      </c>
      <c r="M114" s="45">
        <f>M115</f>
        <v>0</v>
      </c>
      <c r="N114" s="45">
        <f>N115</f>
        <v>0</v>
      </c>
      <c r="O114" s="45">
        <f>O115</f>
        <v>42363400</v>
      </c>
      <c r="P114" s="25">
        <f t="shared" si="14"/>
        <v>42363400</v>
      </c>
    </row>
    <row r="115" spans="1:16" s="90" customFormat="1" ht="66.75" customHeight="1">
      <c r="A115" s="84">
        <v>1517367</v>
      </c>
      <c r="B115" s="84">
        <v>7367</v>
      </c>
      <c r="C115" s="85" t="s">
        <v>221</v>
      </c>
      <c r="D115" s="86" t="s">
        <v>337</v>
      </c>
      <c r="E115" s="87">
        <f t="shared" si="11"/>
        <v>0</v>
      </c>
      <c r="F115" s="87"/>
      <c r="G115" s="87"/>
      <c r="H115" s="87"/>
      <c r="I115" s="87"/>
      <c r="J115" s="88">
        <f t="shared" si="13"/>
        <v>42363400</v>
      </c>
      <c r="K115" s="88">
        <v>42363400</v>
      </c>
      <c r="L115" s="87"/>
      <c r="M115" s="87"/>
      <c r="N115" s="87"/>
      <c r="O115" s="88">
        <f>K115</f>
        <v>42363400</v>
      </c>
      <c r="P115" s="89">
        <f t="shared" si="14"/>
        <v>42363400</v>
      </c>
    </row>
    <row r="116" spans="1:16" s="61" customFormat="1" ht="52.5">
      <c r="A116" s="50">
        <v>1517460</v>
      </c>
      <c r="B116" s="50">
        <v>7460</v>
      </c>
      <c r="C116" s="53"/>
      <c r="D116" s="52" t="s">
        <v>316</v>
      </c>
      <c r="E116" s="45">
        <f t="shared" si="11"/>
        <v>0</v>
      </c>
      <c r="F116" s="45">
        <f>F117</f>
        <v>0</v>
      </c>
      <c r="G116" s="45">
        <f>G117</f>
        <v>0</v>
      </c>
      <c r="H116" s="45">
        <f>H117</f>
        <v>0</v>
      </c>
      <c r="I116" s="45">
        <f>I117</f>
        <v>0</v>
      </c>
      <c r="J116" s="17">
        <f t="shared" si="13"/>
        <v>568314300</v>
      </c>
      <c r="K116" s="45">
        <f>K117</f>
        <v>0</v>
      </c>
      <c r="L116" s="45">
        <f>L117</f>
        <v>381338900</v>
      </c>
      <c r="M116" s="45">
        <f>M117</f>
        <v>0</v>
      </c>
      <c r="N116" s="45">
        <f>N117</f>
        <v>0</v>
      </c>
      <c r="O116" s="45">
        <f>O117</f>
        <v>186975400</v>
      </c>
      <c r="P116" s="25">
        <f t="shared" si="14"/>
        <v>568314300</v>
      </c>
    </row>
    <row r="117" spans="1:16" s="92" customFormat="1" ht="53.25" customHeight="1">
      <c r="A117" s="84">
        <v>1517462</v>
      </c>
      <c r="B117" s="84">
        <v>7462</v>
      </c>
      <c r="C117" s="85" t="s">
        <v>336</v>
      </c>
      <c r="D117" s="86" t="s">
        <v>335</v>
      </c>
      <c r="E117" s="87">
        <f t="shared" si="11"/>
        <v>0</v>
      </c>
      <c r="F117" s="91"/>
      <c r="G117" s="91"/>
      <c r="H117" s="91"/>
      <c r="I117" s="91"/>
      <c r="J117" s="88">
        <f t="shared" si="13"/>
        <v>568314300</v>
      </c>
      <c r="K117" s="88"/>
      <c r="L117" s="91">
        <v>381338900</v>
      </c>
      <c r="M117" s="91"/>
      <c r="N117" s="91"/>
      <c r="O117" s="88">
        <v>186975400</v>
      </c>
      <c r="P117" s="89">
        <f t="shared" si="14"/>
        <v>568314300</v>
      </c>
    </row>
    <row r="118" spans="1:16" s="6" customFormat="1" ht="45" customHeight="1">
      <c r="A118" s="3" t="s">
        <v>199</v>
      </c>
      <c r="B118" s="3"/>
      <c r="C118" s="3"/>
      <c r="D118" s="23" t="s">
        <v>38</v>
      </c>
      <c r="E118" s="25">
        <f t="shared" si="11"/>
        <v>583000</v>
      </c>
      <c r="F118" s="25">
        <f aca="true" t="shared" si="15" ref="F118:O118">F119</f>
        <v>583000</v>
      </c>
      <c r="G118" s="25">
        <f t="shared" si="15"/>
        <v>0</v>
      </c>
      <c r="H118" s="25">
        <f t="shared" si="15"/>
        <v>0</v>
      </c>
      <c r="I118" s="25">
        <f t="shared" si="15"/>
        <v>0</v>
      </c>
      <c r="J118" s="25">
        <f t="shared" si="13"/>
        <v>0</v>
      </c>
      <c r="K118" s="25">
        <f t="shared" si="15"/>
        <v>0</v>
      </c>
      <c r="L118" s="25">
        <f t="shared" si="15"/>
        <v>0</v>
      </c>
      <c r="M118" s="25">
        <f t="shared" si="15"/>
        <v>0</v>
      </c>
      <c r="N118" s="25">
        <f t="shared" si="15"/>
        <v>0</v>
      </c>
      <c r="O118" s="25">
        <f t="shared" si="15"/>
        <v>0</v>
      </c>
      <c r="P118" s="25">
        <f aca="true" t="shared" si="16" ref="P118:P123">E118+J118</f>
        <v>583000</v>
      </c>
    </row>
    <row r="119" spans="1:16" s="6" customFormat="1" ht="45.75" customHeight="1">
      <c r="A119" s="3" t="s">
        <v>200</v>
      </c>
      <c r="B119" s="3"/>
      <c r="C119" s="3"/>
      <c r="D119" s="23" t="s">
        <v>39</v>
      </c>
      <c r="E119" s="25">
        <f t="shared" si="11"/>
        <v>583000</v>
      </c>
      <c r="F119" s="25">
        <f>SUM(F120)</f>
        <v>583000</v>
      </c>
      <c r="G119" s="25">
        <f>SUM(G120)</f>
        <v>0</v>
      </c>
      <c r="H119" s="25">
        <f>SUM(H120)</f>
        <v>0</v>
      </c>
      <c r="I119" s="25">
        <f>SUM(I120)</f>
        <v>0</v>
      </c>
      <c r="J119" s="25">
        <f t="shared" si="13"/>
        <v>0</v>
      </c>
      <c r="K119" s="25">
        <f>SUM(K120)</f>
        <v>0</v>
      </c>
      <c r="L119" s="25">
        <f>SUM(L120)</f>
        <v>0</v>
      </c>
      <c r="M119" s="25">
        <f>SUM(M120)</f>
        <v>0</v>
      </c>
      <c r="N119" s="25">
        <f>SUM(N120)</f>
        <v>0</v>
      </c>
      <c r="O119" s="25">
        <f>SUM(O120)</f>
        <v>0</v>
      </c>
      <c r="P119" s="25">
        <f t="shared" si="16"/>
        <v>583000</v>
      </c>
    </row>
    <row r="120" spans="1:16" ht="26.25">
      <c r="A120" s="5" t="s">
        <v>201</v>
      </c>
      <c r="B120" s="5" t="s">
        <v>195</v>
      </c>
      <c r="C120" s="5" t="s">
        <v>202</v>
      </c>
      <c r="D120" s="19" t="s">
        <v>194</v>
      </c>
      <c r="E120" s="17">
        <f t="shared" si="11"/>
        <v>583000</v>
      </c>
      <c r="F120" s="58">
        <v>583000</v>
      </c>
      <c r="G120" s="17"/>
      <c r="H120" s="17"/>
      <c r="I120" s="11"/>
      <c r="J120" s="17">
        <f t="shared" si="13"/>
        <v>0</v>
      </c>
      <c r="K120" s="17"/>
      <c r="L120" s="17"/>
      <c r="M120" s="17"/>
      <c r="N120" s="17"/>
      <c r="O120" s="31">
        <f>K120</f>
        <v>0</v>
      </c>
      <c r="P120" s="25">
        <f t="shared" si="16"/>
        <v>583000</v>
      </c>
    </row>
    <row r="121" spans="1:16" ht="39">
      <c r="A121" s="81">
        <v>2700000</v>
      </c>
      <c r="B121" s="3"/>
      <c r="C121" s="3"/>
      <c r="D121" s="82" t="s">
        <v>329</v>
      </c>
      <c r="E121" s="25">
        <f t="shared" si="11"/>
        <v>130000</v>
      </c>
      <c r="F121" s="25">
        <f aca="true" t="shared" si="17" ref="F121:O122">F122</f>
        <v>130000</v>
      </c>
      <c r="G121" s="25">
        <f t="shared" si="17"/>
        <v>0</v>
      </c>
      <c r="H121" s="25">
        <f t="shared" si="17"/>
        <v>0</v>
      </c>
      <c r="I121" s="25">
        <f t="shared" si="17"/>
        <v>0</v>
      </c>
      <c r="J121" s="25">
        <f>K121+N121</f>
        <v>0</v>
      </c>
      <c r="K121" s="25">
        <f t="shared" si="17"/>
        <v>0</v>
      </c>
      <c r="L121" s="25">
        <f>L122</f>
        <v>0</v>
      </c>
      <c r="M121" s="25">
        <f>M122</f>
        <v>0</v>
      </c>
      <c r="N121" s="25">
        <f>N122</f>
        <v>0</v>
      </c>
      <c r="O121" s="25">
        <f>O122</f>
        <v>0</v>
      </c>
      <c r="P121" s="25">
        <f t="shared" si="16"/>
        <v>130000</v>
      </c>
    </row>
    <row r="122" spans="1:16" ht="52.5">
      <c r="A122" s="81">
        <v>2710000</v>
      </c>
      <c r="B122" s="3"/>
      <c r="C122" s="3"/>
      <c r="D122" s="82" t="s">
        <v>330</v>
      </c>
      <c r="E122" s="25">
        <f t="shared" si="11"/>
        <v>130000</v>
      </c>
      <c r="F122" s="25">
        <f>F123</f>
        <v>130000</v>
      </c>
      <c r="G122" s="25">
        <f t="shared" si="17"/>
        <v>0</v>
      </c>
      <c r="H122" s="25">
        <f t="shared" si="17"/>
        <v>0</v>
      </c>
      <c r="I122" s="25">
        <f t="shared" si="17"/>
        <v>0</v>
      </c>
      <c r="J122" s="25">
        <f>K122+N122</f>
        <v>0</v>
      </c>
      <c r="K122" s="25">
        <f t="shared" si="17"/>
        <v>0</v>
      </c>
      <c r="L122" s="25">
        <f t="shared" si="17"/>
        <v>0</v>
      </c>
      <c r="M122" s="25">
        <f t="shared" si="17"/>
        <v>0</v>
      </c>
      <c r="N122" s="25">
        <f t="shared" si="17"/>
        <v>0</v>
      </c>
      <c r="O122" s="25">
        <f t="shared" si="17"/>
        <v>0</v>
      </c>
      <c r="P122" s="25">
        <f t="shared" si="16"/>
        <v>130000</v>
      </c>
    </row>
    <row r="123" spans="1:16" ht="33" customHeight="1">
      <c r="A123" s="83">
        <v>2717630</v>
      </c>
      <c r="B123" s="5" t="s">
        <v>331</v>
      </c>
      <c r="C123" s="5" t="s">
        <v>332</v>
      </c>
      <c r="D123" s="19" t="s">
        <v>333</v>
      </c>
      <c r="E123" s="17">
        <f t="shared" si="11"/>
        <v>130000</v>
      </c>
      <c r="F123" s="17">
        <v>130000</v>
      </c>
      <c r="G123" s="17"/>
      <c r="H123" s="17"/>
      <c r="I123" s="11"/>
      <c r="J123" s="17">
        <f>K123+N123</f>
        <v>0</v>
      </c>
      <c r="K123" s="17"/>
      <c r="L123" s="25"/>
      <c r="M123" s="17"/>
      <c r="N123" s="17"/>
      <c r="O123" s="17">
        <f>K123</f>
        <v>0</v>
      </c>
      <c r="P123" s="25">
        <f t="shared" si="16"/>
        <v>130000</v>
      </c>
    </row>
    <row r="124" spans="1:16" ht="39">
      <c r="A124" s="1">
        <v>3700000</v>
      </c>
      <c r="B124" s="1"/>
      <c r="C124" s="1"/>
      <c r="D124" s="23" t="s">
        <v>91</v>
      </c>
      <c r="E124" s="25">
        <f aca="true" t="shared" si="18" ref="E124:E135">F124+I124</f>
        <v>4352200146</v>
      </c>
      <c r="F124" s="25">
        <f>SUM(F125)</f>
        <v>4326522046</v>
      </c>
      <c r="G124" s="25">
        <f aca="true" t="shared" si="19" ref="G124:O124">SUM(G125)</f>
        <v>0</v>
      </c>
      <c r="H124" s="25">
        <f t="shared" si="19"/>
        <v>0</v>
      </c>
      <c r="I124" s="25">
        <f t="shared" si="19"/>
        <v>25678100</v>
      </c>
      <c r="J124" s="25">
        <f t="shared" si="13"/>
        <v>26000</v>
      </c>
      <c r="K124" s="25">
        <f t="shared" si="19"/>
        <v>0</v>
      </c>
      <c r="L124" s="25">
        <f t="shared" si="19"/>
        <v>26000</v>
      </c>
      <c r="M124" s="25">
        <f t="shared" si="19"/>
        <v>0</v>
      </c>
      <c r="N124" s="25">
        <f t="shared" si="19"/>
        <v>0</v>
      </c>
      <c r="O124" s="25">
        <f t="shared" si="19"/>
        <v>0</v>
      </c>
      <c r="P124" s="25">
        <f t="shared" si="14"/>
        <v>4352226146</v>
      </c>
    </row>
    <row r="125" spans="1:16" ht="30" customHeight="1">
      <c r="A125" s="1">
        <v>3710000</v>
      </c>
      <c r="B125" s="1"/>
      <c r="C125" s="1"/>
      <c r="D125" s="23" t="s">
        <v>98</v>
      </c>
      <c r="E125" s="25">
        <f t="shared" si="18"/>
        <v>4352200146</v>
      </c>
      <c r="F125" s="25">
        <f>F126+F147</f>
        <v>4326522046</v>
      </c>
      <c r="G125" s="25">
        <f>G126+G147</f>
        <v>0</v>
      </c>
      <c r="H125" s="25">
        <f>H126+H147</f>
        <v>0</v>
      </c>
      <c r="I125" s="25">
        <f>I126+I147</f>
        <v>25678100</v>
      </c>
      <c r="J125" s="25">
        <f aca="true" t="shared" si="20" ref="J125:J148">L125+O125</f>
        <v>26000</v>
      </c>
      <c r="K125" s="25">
        <f>K126+K147</f>
        <v>0</v>
      </c>
      <c r="L125" s="25">
        <f>L126+L147</f>
        <v>26000</v>
      </c>
      <c r="M125" s="25">
        <f>M126+M147</f>
        <v>0</v>
      </c>
      <c r="N125" s="25">
        <f>N126+N147</f>
        <v>0</v>
      </c>
      <c r="O125" s="25">
        <f>O126+O147</f>
        <v>0</v>
      </c>
      <c r="P125" s="25">
        <f t="shared" si="14"/>
        <v>4352226146</v>
      </c>
    </row>
    <row r="126" spans="1:16" s="6" customFormat="1" ht="21" customHeight="1">
      <c r="A126" s="1">
        <v>3719000</v>
      </c>
      <c r="B126" s="1">
        <v>9000</v>
      </c>
      <c r="C126" s="1"/>
      <c r="D126" s="23" t="s">
        <v>223</v>
      </c>
      <c r="E126" s="25">
        <f t="shared" si="18"/>
        <v>4350700146</v>
      </c>
      <c r="F126" s="25">
        <f>F127+F129+F135+F139+F143+F145</f>
        <v>4325022046</v>
      </c>
      <c r="G126" s="25">
        <f>G127+G129+G135+G139+G143+G145</f>
        <v>0</v>
      </c>
      <c r="H126" s="25">
        <f>H127+H129+H135+H139+H143+H145</f>
        <v>0</v>
      </c>
      <c r="I126" s="25">
        <f>I127+I129+I135+I139+I143+I145</f>
        <v>25678100</v>
      </c>
      <c r="J126" s="25">
        <f t="shared" si="20"/>
        <v>26000</v>
      </c>
      <c r="K126" s="25">
        <f>K127+K129+K135+K139+K143+K145</f>
        <v>0</v>
      </c>
      <c r="L126" s="25">
        <f>L127+L129+L135+L139+L143+L145</f>
        <v>26000</v>
      </c>
      <c r="M126" s="25">
        <f>M127+M129+M135+M139+M143+M145</f>
        <v>0</v>
      </c>
      <c r="N126" s="25">
        <f>N127+N129+N135+N139+N143+N145</f>
        <v>0</v>
      </c>
      <c r="O126" s="25">
        <f>O127+O129+O135+O139+O143+O145</f>
        <v>0</v>
      </c>
      <c r="P126" s="25">
        <f t="shared" si="14"/>
        <v>4350726146</v>
      </c>
    </row>
    <row r="127" spans="1:16" s="6" customFormat="1" ht="27.75" customHeight="1">
      <c r="A127" s="1">
        <v>3719100</v>
      </c>
      <c r="B127" s="1">
        <v>9100</v>
      </c>
      <c r="C127" s="1"/>
      <c r="D127" s="23" t="s">
        <v>222</v>
      </c>
      <c r="E127" s="25">
        <f t="shared" si="18"/>
        <v>358554200</v>
      </c>
      <c r="F127" s="25">
        <f>F128</f>
        <v>358554200</v>
      </c>
      <c r="G127" s="25">
        <f>G128</f>
        <v>0</v>
      </c>
      <c r="H127" s="25">
        <f>H128</f>
        <v>0</v>
      </c>
      <c r="I127" s="25">
        <f>I128</f>
        <v>0</v>
      </c>
      <c r="J127" s="25">
        <f t="shared" si="20"/>
        <v>0</v>
      </c>
      <c r="K127" s="25">
        <f>K128</f>
        <v>0</v>
      </c>
      <c r="L127" s="25">
        <f>L128</f>
        <v>0</v>
      </c>
      <c r="M127" s="25">
        <f>M128</f>
        <v>0</v>
      </c>
      <c r="N127" s="25">
        <f>N128</f>
        <v>0</v>
      </c>
      <c r="O127" s="25">
        <f>O128</f>
        <v>0</v>
      </c>
      <c r="P127" s="25">
        <f t="shared" si="14"/>
        <v>358554200</v>
      </c>
    </row>
    <row r="128" spans="1:16" ht="83.25" customHeight="1">
      <c r="A128" s="5" t="s">
        <v>146</v>
      </c>
      <c r="B128" s="5" t="s">
        <v>126</v>
      </c>
      <c r="C128" s="5" t="s">
        <v>47</v>
      </c>
      <c r="D128" s="22" t="s">
        <v>338</v>
      </c>
      <c r="E128" s="17">
        <f t="shared" si="18"/>
        <v>358554200</v>
      </c>
      <c r="F128" s="17">
        <v>358554200</v>
      </c>
      <c r="G128" s="25"/>
      <c r="H128" s="25"/>
      <c r="I128" s="25"/>
      <c r="J128" s="17">
        <f t="shared" si="20"/>
        <v>0</v>
      </c>
      <c r="K128" s="17"/>
      <c r="L128" s="25"/>
      <c r="M128" s="25"/>
      <c r="N128" s="25"/>
      <c r="O128" s="17">
        <f aca="true" t="shared" si="21" ref="O128:O146">K128</f>
        <v>0</v>
      </c>
      <c r="P128" s="25">
        <f t="shared" si="14"/>
        <v>358554200</v>
      </c>
    </row>
    <row r="129" spans="1:16" s="6" customFormat="1" ht="63" customHeight="1">
      <c r="A129" s="3" t="s">
        <v>209</v>
      </c>
      <c r="B129" s="3" t="s">
        <v>210</v>
      </c>
      <c r="C129" s="3"/>
      <c r="D129" s="24" t="s">
        <v>208</v>
      </c>
      <c r="E129" s="25">
        <f t="shared" si="18"/>
        <v>3908329300</v>
      </c>
      <c r="F129" s="25">
        <f>F130+F131+F132+F134+F133</f>
        <v>3882732200</v>
      </c>
      <c r="G129" s="25">
        <f>G130+G131+G132+G134+G133</f>
        <v>0</v>
      </c>
      <c r="H129" s="25">
        <f>H130+H131+H132+H134+H133</f>
        <v>0</v>
      </c>
      <c r="I129" s="25">
        <f>I130+I131+I132+I134+I133</f>
        <v>25597100</v>
      </c>
      <c r="J129" s="25">
        <f>J130+J131+J132+J134</f>
        <v>0</v>
      </c>
      <c r="K129" s="25">
        <f>K130+K131+K132+K134+K133</f>
        <v>0</v>
      </c>
      <c r="L129" s="25">
        <f>L130+L131+L132+L134+L133</f>
        <v>0</v>
      </c>
      <c r="M129" s="25">
        <f>M130+M131+M132+M134+M133</f>
        <v>0</v>
      </c>
      <c r="N129" s="25">
        <f>N130+N131+N132+N134+N133</f>
        <v>0</v>
      </c>
      <c r="O129" s="25">
        <f>O130+O131+O132+O134+O133</f>
        <v>0</v>
      </c>
      <c r="P129" s="25">
        <f t="shared" si="14"/>
        <v>3908329300</v>
      </c>
    </row>
    <row r="130" spans="1:16" ht="156" customHeight="1">
      <c r="A130" s="5" t="s">
        <v>148</v>
      </c>
      <c r="B130" s="5" t="s">
        <v>120</v>
      </c>
      <c r="C130" s="5" t="s">
        <v>47</v>
      </c>
      <c r="D130" s="20" t="s">
        <v>340</v>
      </c>
      <c r="E130" s="17">
        <f t="shared" si="18"/>
        <v>1562713200</v>
      </c>
      <c r="F130" s="17">
        <v>1562713200</v>
      </c>
      <c r="G130" s="17"/>
      <c r="H130" s="17"/>
      <c r="I130" s="11"/>
      <c r="J130" s="17">
        <f t="shared" si="20"/>
        <v>0</v>
      </c>
      <c r="K130" s="17"/>
      <c r="L130" s="17"/>
      <c r="M130" s="17"/>
      <c r="N130" s="17"/>
      <c r="O130" s="17">
        <f t="shared" si="21"/>
        <v>0</v>
      </c>
      <c r="P130" s="25">
        <f t="shared" si="14"/>
        <v>1562713200</v>
      </c>
    </row>
    <row r="131" spans="1:16" ht="93" customHeight="1">
      <c r="A131" s="5" t="s">
        <v>149</v>
      </c>
      <c r="B131" s="5" t="s">
        <v>122</v>
      </c>
      <c r="C131" s="5" t="s">
        <v>47</v>
      </c>
      <c r="D131" s="20" t="s">
        <v>121</v>
      </c>
      <c r="E131" s="17">
        <f t="shared" si="18"/>
        <v>112560900</v>
      </c>
      <c r="F131" s="17">
        <v>112560900</v>
      </c>
      <c r="G131" s="17"/>
      <c r="H131" s="17"/>
      <c r="I131" s="11"/>
      <c r="J131" s="17">
        <f t="shared" si="20"/>
        <v>0</v>
      </c>
      <c r="K131" s="17"/>
      <c r="L131" s="17"/>
      <c r="M131" s="17"/>
      <c r="N131" s="17"/>
      <c r="O131" s="17">
        <f t="shared" si="21"/>
        <v>0</v>
      </c>
      <c r="P131" s="25">
        <f t="shared" si="14"/>
        <v>112560900</v>
      </c>
    </row>
    <row r="132" spans="1:16" ht="260.25" customHeight="1">
      <c r="A132" s="5" t="s">
        <v>147</v>
      </c>
      <c r="B132" s="5" t="s">
        <v>123</v>
      </c>
      <c r="C132" s="5" t="s">
        <v>47</v>
      </c>
      <c r="D132" s="22" t="s">
        <v>206</v>
      </c>
      <c r="E132" s="17">
        <f t="shared" si="18"/>
        <v>2179375500</v>
      </c>
      <c r="F132" s="17">
        <v>2179375500</v>
      </c>
      <c r="G132" s="17"/>
      <c r="H132" s="17"/>
      <c r="I132" s="11"/>
      <c r="J132" s="17">
        <f t="shared" si="20"/>
        <v>0</v>
      </c>
      <c r="K132" s="17"/>
      <c r="L132" s="17"/>
      <c r="M132" s="17"/>
      <c r="N132" s="17"/>
      <c r="O132" s="17">
        <f t="shared" si="21"/>
        <v>0</v>
      </c>
      <c r="P132" s="25">
        <f>E132+J132</f>
        <v>2179375500</v>
      </c>
    </row>
    <row r="133" spans="1:16" s="6" customFormat="1" ht="212.25" customHeight="1">
      <c r="A133" s="5" t="s">
        <v>150</v>
      </c>
      <c r="B133" s="5" t="s">
        <v>124</v>
      </c>
      <c r="C133" s="5" t="s">
        <v>47</v>
      </c>
      <c r="D133" s="22" t="s">
        <v>341</v>
      </c>
      <c r="E133" s="17">
        <f t="shared" si="18"/>
        <v>28082600</v>
      </c>
      <c r="F133" s="17">
        <v>28082600</v>
      </c>
      <c r="G133" s="17"/>
      <c r="H133" s="17"/>
      <c r="I133" s="11"/>
      <c r="J133" s="17">
        <f t="shared" si="20"/>
        <v>0</v>
      </c>
      <c r="K133" s="17"/>
      <c r="L133" s="17"/>
      <c r="M133" s="17"/>
      <c r="N133" s="17"/>
      <c r="O133" s="17">
        <f t="shared" si="21"/>
        <v>0</v>
      </c>
      <c r="P133" s="25">
        <f t="shared" si="14"/>
        <v>28082600</v>
      </c>
    </row>
    <row r="134" spans="1:16" ht="120" customHeight="1">
      <c r="A134" s="2">
        <v>3719270</v>
      </c>
      <c r="B134" s="38" t="s">
        <v>125</v>
      </c>
      <c r="C134" s="38" t="s">
        <v>47</v>
      </c>
      <c r="D134" s="48" t="s">
        <v>339</v>
      </c>
      <c r="E134" s="17">
        <f t="shared" si="18"/>
        <v>25597100</v>
      </c>
      <c r="F134" s="39"/>
      <c r="G134" s="39"/>
      <c r="H134" s="39"/>
      <c r="I134" s="39">
        <v>25597100</v>
      </c>
      <c r="J134" s="17">
        <f t="shared" si="20"/>
        <v>0</v>
      </c>
      <c r="K134" s="39"/>
      <c r="L134" s="39"/>
      <c r="M134" s="40"/>
      <c r="N134" s="39"/>
      <c r="O134" s="17">
        <f t="shared" si="21"/>
        <v>0</v>
      </c>
      <c r="P134" s="25">
        <f aca="true" t="shared" si="22" ref="P134:P147">E134+J134</f>
        <v>25597100</v>
      </c>
    </row>
    <row r="135" spans="1:16" s="6" customFormat="1" ht="59.25" customHeight="1">
      <c r="A135" s="1">
        <v>3719300</v>
      </c>
      <c r="B135" s="55" t="s">
        <v>234</v>
      </c>
      <c r="C135" s="55"/>
      <c r="D135" s="56" t="s">
        <v>233</v>
      </c>
      <c r="E135" s="25">
        <f t="shared" si="18"/>
        <v>37232201</v>
      </c>
      <c r="F135" s="40">
        <f>F137+F138+F136</f>
        <v>37151201</v>
      </c>
      <c r="G135" s="40">
        <f>G137+G138+G136</f>
        <v>0</v>
      </c>
      <c r="H135" s="40">
        <f>H137+H138+H136</f>
        <v>0</v>
      </c>
      <c r="I135" s="40">
        <f>I137+I138+I136</f>
        <v>81000</v>
      </c>
      <c r="J135" s="25">
        <f t="shared" si="20"/>
        <v>0</v>
      </c>
      <c r="K135" s="40">
        <f>K137+K138+K136</f>
        <v>0</v>
      </c>
      <c r="L135" s="40">
        <f>L137+L138+L136</f>
        <v>0</v>
      </c>
      <c r="M135" s="40">
        <f>M137+M138+M136</f>
        <v>0</v>
      </c>
      <c r="N135" s="40">
        <f>N137+N138+N136</f>
        <v>0</v>
      </c>
      <c r="O135" s="40">
        <f>O137+O138+O136</f>
        <v>0</v>
      </c>
      <c r="P135" s="25">
        <f t="shared" si="22"/>
        <v>37232201</v>
      </c>
    </row>
    <row r="136" spans="1:16" ht="84" customHeight="1">
      <c r="A136" s="2">
        <v>3719310</v>
      </c>
      <c r="B136" s="38" t="s">
        <v>303</v>
      </c>
      <c r="C136" s="38" t="s">
        <v>47</v>
      </c>
      <c r="D136" s="48" t="s">
        <v>304</v>
      </c>
      <c r="E136" s="17">
        <f aca="true" t="shared" si="23" ref="E136:E148">F136+I136</f>
        <v>24095400</v>
      </c>
      <c r="F136" s="39">
        <v>24095400</v>
      </c>
      <c r="G136" s="39"/>
      <c r="H136" s="39"/>
      <c r="I136" s="39"/>
      <c r="J136" s="17">
        <f t="shared" si="20"/>
        <v>0</v>
      </c>
      <c r="K136" s="39"/>
      <c r="L136" s="39"/>
      <c r="M136" s="39"/>
      <c r="N136" s="39"/>
      <c r="O136" s="17"/>
      <c r="P136" s="25">
        <f t="shared" si="22"/>
        <v>24095400</v>
      </c>
    </row>
    <row r="137" spans="1:16" ht="90.75" customHeight="1">
      <c r="A137" s="2">
        <v>3719330</v>
      </c>
      <c r="B137" s="38" t="s">
        <v>235</v>
      </c>
      <c r="C137" s="38" t="s">
        <v>47</v>
      </c>
      <c r="D137" s="48" t="s">
        <v>328</v>
      </c>
      <c r="E137" s="17">
        <f t="shared" si="23"/>
        <v>13055801</v>
      </c>
      <c r="F137" s="39">
        <v>13055801</v>
      </c>
      <c r="G137" s="39"/>
      <c r="H137" s="39"/>
      <c r="I137" s="39"/>
      <c r="J137" s="17">
        <f t="shared" si="20"/>
        <v>0</v>
      </c>
      <c r="K137" s="39"/>
      <c r="L137" s="39"/>
      <c r="M137" s="40"/>
      <c r="N137" s="39"/>
      <c r="O137" s="17">
        <f t="shared" si="21"/>
        <v>0</v>
      </c>
      <c r="P137" s="25">
        <f t="shared" si="22"/>
        <v>13055801</v>
      </c>
    </row>
    <row r="138" spans="1:16" ht="83.25" customHeight="1">
      <c r="A138" s="2">
        <v>3719330</v>
      </c>
      <c r="B138" s="38" t="s">
        <v>235</v>
      </c>
      <c r="C138" s="38" t="s">
        <v>47</v>
      </c>
      <c r="D138" s="48" t="s">
        <v>327</v>
      </c>
      <c r="E138" s="17">
        <f t="shared" si="23"/>
        <v>81000</v>
      </c>
      <c r="F138" s="39"/>
      <c r="G138" s="39"/>
      <c r="H138" s="39"/>
      <c r="I138" s="39">
        <v>81000</v>
      </c>
      <c r="J138" s="17">
        <f t="shared" si="20"/>
        <v>0</v>
      </c>
      <c r="K138" s="39"/>
      <c r="L138" s="39"/>
      <c r="M138" s="40"/>
      <c r="N138" s="39"/>
      <c r="O138" s="17">
        <f t="shared" si="21"/>
        <v>0</v>
      </c>
      <c r="P138" s="25">
        <f t="shared" si="22"/>
        <v>81000</v>
      </c>
    </row>
    <row r="139" spans="1:16" s="6" customFormat="1" ht="75.75" customHeight="1">
      <c r="A139" s="3" t="s">
        <v>212</v>
      </c>
      <c r="B139" s="55" t="s">
        <v>213</v>
      </c>
      <c r="C139" s="55"/>
      <c r="D139" s="56" t="s">
        <v>211</v>
      </c>
      <c r="E139" s="25">
        <f t="shared" si="23"/>
        <v>44163900</v>
      </c>
      <c r="F139" s="40">
        <f>F140+F142+F141</f>
        <v>44163900</v>
      </c>
      <c r="G139" s="40">
        <f>G140+G142+G141</f>
        <v>0</v>
      </c>
      <c r="H139" s="40">
        <f>H140+H142+H141</f>
        <v>0</v>
      </c>
      <c r="I139" s="40">
        <f>I140+I142+I141</f>
        <v>0</v>
      </c>
      <c r="J139" s="25">
        <f t="shared" si="20"/>
        <v>0</v>
      </c>
      <c r="K139" s="40">
        <f>K140+K142+K141</f>
        <v>0</v>
      </c>
      <c r="L139" s="40">
        <f>L140+L142+L141</f>
        <v>0</v>
      </c>
      <c r="M139" s="40">
        <f>M140+M142+M141</f>
        <v>0</v>
      </c>
      <c r="N139" s="40">
        <f>N140+N142+N141</f>
        <v>0</v>
      </c>
      <c r="O139" s="40">
        <f>O140+O142+O141</f>
        <v>0</v>
      </c>
      <c r="P139" s="25">
        <f t="shared" si="22"/>
        <v>44163900</v>
      </c>
    </row>
    <row r="140" spans="1:16" ht="85.5" customHeight="1">
      <c r="A140" s="5" t="s">
        <v>190</v>
      </c>
      <c r="B140" s="5" t="s">
        <v>191</v>
      </c>
      <c r="C140" s="5" t="s">
        <v>47</v>
      </c>
      <c r="D140" s="22" t="s">
        <v>192</v>
      </c>
      <c r="E140" s="17">
        <f t="shared" si="23"/>
        <v>34582500</v>
      </c>
      <c r="F140" s="17">
        <v>34582500</v>
      </c>
      <c r="G140" s="17"/>
      <c r="H140" s="17"/>
      <c r="I140" s="11"/>
      <c r="J140" s="17">
        <f t="shared" si="20"/>
        <v>0</v>
      </c>
      <c r="K140" s="17"/>
      <c r="L140" s="17"/>
      <c r="M140" s="17"/>
      <c r="N140" s="17"/>
      <c r="O140" s="17">
        <f t="shared" si="21"/>
        <v>0</v>
      </c>
      <c r="P140" s="25">
        <f t="shared" si="22"/>
        <v>34582500</v>
      </c>
    </row>
    <row r="141" spans="1:16" ht="85.5" customHeight="1">
      <c r="A141" s="5" t="s">
        <v>190</v>
      </c>
      <c r="B141" s="5" t="s">
        <v>191</v>
      </c>
      <c r="C141" s="5" t="s">
        <v>47</v>
      </c>
      <c r="D141" s="22" t="s">
        <v>258</v>
      </c>
      <c r="E141" s="17">
        <f t="shared" si="23"/>
        <v>1336300</v>
      </c>
      <c r="F141" s="17">
        <v>1336300</v>
      </c>
      <c r="G141" s="17"/>
      <c r="H141" s="17"/>
      <c r="I141" s="11"/>
      <c r="J141" s="17">
        <f t="shared" si="20"/>
        <v>0</v>
      </c>
      <c r="K141" s="17"/>
      <c r="L141" s="17"/>
      <c r="M141" s="17"/>
      <c r="N141" s="17"/>
      <c r="O141" s="17">
        <f t="shared" si="21"/>
        <v>0</v>
      </c>
      <c r="P141" s="25">
        <f t="shared" si="22"/>
        <v>1336300</v>
      </c>
    </row>
    <row r="142" spans="1:16" ht="77.25" customHeight="1">
      <c r="A142" s="5" t="s">
        <v>188</v>
      </c>
      <c r="B142" s="5" t="s">
        <v>189</v>
      </c>
      <c r="C142" s="5" t="s">
        <v>47</v>
      </c>
      <c r="D142" s="22" t="s">
        <v>187</v>
      </c>
      <c r="E142" s="17">
        <f t="shared" si="23"/>
        <v>8245100</v>
      </c>
      <c r="F142" s="17">
        <v>8245100</v>
      </c>
      <c r="G142" s="17"/>
      <c r="H142" s="17"/>
      <c r="I142" s="11"/>
      <c r="J142" s="17">
        <f t="shared" si="20"/>
        <v>0</v>
      </c>
      <c r="K142" s="17"/>
      <c r="L142" s="17"/>
      <c r="M142" s="17"/>
      <c r="N142" s="17"/>
      <c r="O142" s="17">
        <f t="shared" si="21"/>
        <v>0</v>
      </c>
      <c r="P142" s="25">
        <f t="shared" si="22"/>
        <v>8245100</v>
      </c>
    </row>
    <row r="143" spans="1:16" s="6" customFormat="1" ht="63.75" customHeight="1">
      <c r="A143" s="3" t="s">
        <v>215</v>
      </c>
      <c r="B143" s="3" t="s">
        <v>216</v>
      </c>
      <c r="C143" s="3"/>
      <c r="D143" s="24" t="s">
        <v>214</v>
      </c>
      <c r="E143" s="25">
        <f t="shared" si="23"/>
        <v>2420545</v>
      </c>
      <c r="F143" s="25">
        <f>F144</f>
        <v>2420545</v>
      </c>
      <c r="G143" s="25">
        <f>G144</f>
        <v>0</v>
      </c>
      <c r="H143" s="25">
        <f>H144</f>
        <v>0</v>
      </c>
      <c r="I143" s="25">
        <f>I144</f>
        <v>0</v>
      </c>
      <c r="J143" s="25">
        <f t="shared" si="20"/>
        <v>0</v>
      </c>
      <c r="K143" s="25">
        <f>K144</f>
        <v>0</v>
      </c>
      <c r="L143" s="25">
        <f>L144</f>
        <v>0</v>
      </c>
      <c r="M143" s="25">
        <f>M144</f>
        <v>0</v>
      </c>
      <c r="N143" s="25">
        <f>N144</f>
        <v>0</v>
      </c>
      <c r="O143" s="25">
        <f>O144</f>
        <v>0</v>
      </c>
      <c r="P143" s="25">
        <f t="shared" si="22"/>
        <v>2420545</v>
      </c>
    </row>
    <row r="144" spans="1:16" ht="21" customHeight="1">
      <c r="A144" s="5" t="s">
        <v>151</v>
      </c>
      <c r="B144" s="13" t="s">
        <v>131</v>
      </c>
      <c r="C144" s="13" t="s">
        <v>47</v>
      </c>
      <c r="D144" s="21" t="s">
        <v>130</v>
      </c>
      <c r="E144" s="17">
        <f t="shared" si="23"/>
        <v>2420545</v>
      </c>
      <c r="F144" s="27">
        <f>500000+1920545</f>
        <v>2420545</v>
      </c>
      <c r="G144" s="27"/>
      <c r="H144" s="25"/>
      <c r="I144" s="10"/>
      <c r="J144" s="17">
        <f t="shared" si="20"/>
        <v>0</v>
      </c>
      <c r="K144" s="17"/>
      <c r="L144" s="27"/>
      <c r="M144" s="27"/>
      <c r="N144" s="25"/>
      <c r="O144" s="17">
        <f t="shared" si="21"/>
        <v>0</v>
      </c>
      <c r="P144" s="25">
        <f t="shared" si="22"/>
        <v>2420545</v>
      </c>
    </row>
    <row r="145" spans="1:16" s="6" customFormat="1" ht="57" customHeight="1">
      <c r="A145" s="3" t="s">
        <v>230</v>
      </c>
      <c r="B145" s="68" t="s">
        <v>231</v>
      </c>
      <c r="C145" s="68"/>
      <c r="D145" s="69" t="s">
        <v>241</v>
      </c>
      <c r="E145" s="25">
        <f t="shared" si="23"/>
        <v>0</v>
      </c>
      <c r="F145" s="57">
        <f>SUM(F146:F146)</f>
        <v>0</v>
      </c>
      <c r="G145" s="57">
        <f>SUM(G146:G146)</f>
        <v>0</v>
      </c>
      <c r="H145" s="57">
        <f>SUM(H146:H146)</f>
        <v>0</v>
      </c>
      <c r="I145" s="57">
        <f>SUM(I146:I146)</f>
        <v>0</v>
      </c>
      <c r="J145" s="25">
        <f t="shared" si="20"/>
        <v>26000</v>
      </c>
      <c r="K145" s="57">
        <f>SUM(K146:K146)</f>
        <v>0</v>
      </c>
      <c r="L145" s="57">
        <f>SUM(L146:L146)</f>
        <v>26000</v>
      </c>
      <c r="M145" s="57">
        <f>SUM(M146:M146)</f>
        <v>0</v>
      </c>
      <c r="N145" s="57">
        <f>SUM(N146:N146)</f>
        <v>0</v>
      </c>
      <c r="O145" s="17">
        <f t="shared" si="21"/>
        <v>0</v>
      </c>
      <c r="P145" s="25">
        <f t="shared" si="22"/>
        <v>26000</v>
      </c>
    </row>
    <row r="146" spans="1:16" s="6" customFormat="1" ht="99" customHeight="1">
      <c r="A146" s="5" t="s">
        <v>230</v>
      </c>
      <c r="B146" s="13" t="s">
        <v>231</v>
      </c>
      <c r="C146" s="13" t="s">
        <v>47</v>
      </c>
      <c r="D146" s="21" t="s">
        <v>317</v>
      </c>
      <c r="E146" s="17">
        <f t="shared" si="23"/>
        <v>0</v>
      </c>
      <c r="F146" s="57"/>
      <c r="G146" s="57"/>
      <c r="H146" s="25"/>
      <c r="I146" s="10"/>
      <c r="J146" s="17">
        <f t="shared" si="20"/>
        <v>26000</v>
      </c>
      <c r="K146" s="17"/>
      <c r="L146" s="27">
        <v>26000</v>
      </c>
      <c r="M146" s="57"/>
      <c r="N146" s="25"/>
      <c r="O146" s="17">
        <f t="shared" si="21"/>
        <v>0</v>
      </c>
      <c r="P146" s="25">
        <f t="shared" si="22"/>
        <v>26000</v>
      </c>
    </row>
    <row r="147" spans="1:16" ht="19.5" customHeight="1">
      <c r="A147" s="3" t="s">
        <v>152</v>
      </c>
      <c r="B147" s="3"/>
      <c r="C147" s="3"/>
      <c r="D147" s="23" t="s">
        <v>10</v>
      </c>
      <c r="E147" s="25">
        <f t="shared" si="23"/>
        <v>1500000</v>
      </c>
      <c r="F147" s="25">
        <f>F148</f>
        <v>1500000</v>
      </c>
      <c r="G147" s="25">
        <f>G148</f>
        <v>0</v>
      </c>
      <c r="H147" s="25">
        <f>H148</f>
        <v>0</v>
      </c>
      <c r="I147" s="25">
        <f>I148</f>
        <v>0</v>
      </c>
      <c r="J147" s="17">
        <f t="shared" si="20"/>
        <v>0</v>
      </c>
      <c r="K147" s="25">
        <f>K148</f>
        <v>0</v>
      </c>
      <c r="L147" s="25">
        <f>L148</f>
        <v>0</v>
      </c>
      <c r="M147" s="25">
        <f>M148</f>
        <v>0</v>
      </c>
      <c r="N147" s="25">
        <f>N148</f>
        <v>0</v>
      </c>
      <c r="O147" s="25">
        <f>O148</f>
        <v>0</v>
      </c>
      <c r="P147" s="25">
        <f t="shared" si="22"/>
        <v>1500000</v>
      </c>
    </row>
    <row r="148" spans="1:16" ht="27" customHeight="1">
      <c r="A148" s="5" t="s">
        <v>153</v>
      </c>
      <c r="B148" s="5" t="s">
        <v>127</v>
      </c>
      <c r="C148" s="5" t="s">
        <v>46</v>
      </c>
      <c r="D148" s="22" t="s">
        <v>88</v>
      </c>
      <c r="E148" s="17">
        <f t="shared" si="23"/>
        <v>1500000</v>
      </c>
      <c r="F148" s="17">
        <v>1500000</v>
      </c>
      <c r="G148" s="17"/>
      <c r="H148" s="17"/>
      <c r="I148" s="11"/>
      <c r="J148" s="17">
        <f t="shared" si="20"/>
        <v>0</v>
      </c>
      <c r="K148" s="17"/>
      <c r="L148" s="17"/>
      <c r="M148" s="17"/>
      <c r="N148" s="17"/>
      <c r="O148" s="17">
        <v>0</v>
      </c>
      <c r="P148" s="40">
        <f>E148+J148</f>
        <v>1500000</v>
      </c>
    </row>
    <row r="149" spans="1:16" ht="24.75" customHeight="1">
      <c r="A149" s="3"/>
      <c r="B149" s="3"/>
      <c r="C149" s="3"/>
      <c r="D149" s="23" t="s">
        <v>249</v>
      </c>
      <c r="E149" s="25">
        <f>E14+E23+E39+E58+E70+E75+E86+E111+E118+E124+E121</f>
        <v>6762870450</v>
      </c>
      <c r="F149" s="25">
        <f aca="true" t="shared" si="24" ref="F149:P149">F14+F23+F39+F58+F70+F75+F86+F111+F118+F124+F121</f>
        <v>6737192350</v>
      </c>
      <c r="G149" s="25">
        <f t="shared" si="24"/>
        <v>483141103</v>
      </c>
      <c r="H149" s="25">
        <f t="shared" si="24"/>
        <v>75467379</v>
      </c>
      <c r="I149" s="25">
        <f t="shared" si="24"/>
        <v>25678100</v>
      </c>
      <c r="J149" s="25">
        <f t="shared" si="24"/>
        <v>763093385</v>
      </c>
      <c r="K149" s="25">
        <f t="shared" si="24"/>
        <v>53901900</v>
      </c>
      <c r="L149" s="25">
        <f t="shared" si="24"/>
        <v>508838175</v>
      </c>
      <c r="M149" s="25">
        <f t="shared" si="24"/>
        <v>6944980</v>
      </c>
      <c r="N149" s="25">
        <f t="shared" si="24"/>
        <v>2578992</v>
      </c>
      <c r="O149" s="25">
        <f t="shared" si="24"/>
        <v>254255210</v>
      </c>
      <c r="P149" s="25">
        <f t="shared" si="24"/>
        <v>7525963835</v>
      </c>
    </row>
    <row r="150" ht="22.5" customHeight="1"/>
    <row r="151" spans="5:16" ht="12.75"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</sheetData>
  <sheetProtection/>
  <autoFilter ref="B14:B149"/>
  <mergeCells count="25">
    <mergeCell ref="P9:P12"/>
    <mergeCell ref="I10:I12"/>
    <mergeCell ref="M10:N10"/>
    <mergeCell ref="H11:H12"/>
    <mergeCell ref="E9:I9"/>
    <mergeCell ref="G10:H10"/>
    <mergeCell ref="J10:J12"/>
    <mergeCell ref="L10:L12"/>
    <mergeCell ref="O10:O12"/>
    <mergeCell ref="L4:P4"/>
    <mergeCell ref="L3:P3"/>
    <mergeCell ref="L2:P2"/>
    <mergeCell ref="L5:P5"/>
    <mergeCell ref="M11:M12"/>
    <mergeCell ref="N11:N12"/>
    <mergeCell ref="A7:P7"/>
    <mergeCell ref="A9:A12"/>
    <mergeCell ref="J9:O9"/>
    <mergeCell ref="D9:D11"/>
    <mergeCell ref="B9:B12"/>
    <mergeCell ref="F10:F12"/>
    <mergeCell ref="K10:K12"/>
    <mergeCell ref="C9:C12"/>
    <mergeCell ref="G11:G12"/>
    <mergeCell ref="E10:E12"/>
  </mergeCells>
  <printOptions horizontalCentered="1"/>
  <pageMargins left="0.1968503937007874" right="0.1968503937007874" top="0.5905511811023623" bottom="0.1968503937007874" header="0" footer="0.1968503937007874"/>
  <pageSetup fitToHeight="15" fitToWidth="1" horizontalDpi="600" verticalDpi="600" orientation="landscape" paperSize="9" scale="62" r:id="rId1"/>
  <rowBreaks count="1" manualBreakCount="1">
    <brk id="1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Ричина Наталія Михайлівна</dc:creator>
  <cp:keywords/>
  <dc:description/>
  <cp:lastModifiedBy>22gfu2103</cp:lastModifiedBy>
  <cp:lastPrinted>2018-12-20T11:26:45Z</cp:lastPrinted>
  <dcterms:created xsi:type="dcterms:W3CDTF">2010-12-22T14:43:06Z</dcterms:created>
  <dcterms:modified xsi:type="dcterms:W3CDTF">2018-12-20T12:40:28Z</dcterms:modified>
  <cp:category/>
  <cp:version/>
  <cp:contentType/>
  <cp:contentStatus/>
</cp:coreProperties>
</file>