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КОНКУРСИ\охорона здоров\ЦЕНТР гром здоровя\"/>
    </mc:Choice>
  </mc:AlternateContent>
  <bookViews>
    <workbookView xWindow="0" yWindow="0" windowWidth="17256" windowHeight="5772"/>
  </bookViews>
  <sheets>
    <sheet name="штати на 02.05.19" sheetId="1" r:id="rId1"/>
  </sheets>
  <definedNames>
    <definedName name="_xlnm.Print_Area" localSheetId="0">'штати на 02.05.19'!$A$1:$M$111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02" i="1" l="1"/>
  <c r="I102" i="1"/>
  <c r="J102" i="1"/>
  <c r="G102" i="1"/>
  <c r="C102" i="1"/>
  <c r="C104" i="1"/>
  <c r="H98" i="1"/>
  <c r="J98" i="1"/>
  <c r="C98" i="1"/>
  <c r="K97" i="1"/>
  <c r="I93" i="1"/>
  <c r="I88" i="1"/>
  <c r="I101" i="1" s="1"/>
  <c r="I104" i="1"/>
  <c r="H42" i="1"/>
  <c r="J42" i="1"/>
  <c r="H20" i="1"/>
  <c r="K20" i="1"/>
  <c r="H41" i="1"/>
  <c r="L41" i="1" s="1"/>
  <c r="M73" i="1"/>
  <c r="K105" i="1"/>
  <c r="J105" i="1"/>
  <c r="I105" i="1"/>
  <c r="G105" i="1"/>
  <c r="K104" i="1"/>
  <c r="K103" i="1" s="1"/>
  <c r="J104" i="1"/>
  <c r="H104" i="1"/>
  <c r="C105" i="1"/>
  <c r="C101" i="1"/>
  <c r="K93" i="1"/>
  <c r="L93" i="1" s="1"/>
  <c r="M93" i="1" s="1"/>
  <c r="K90" i="1"/>
  <c r="L90" i="1" s="1"/>
  <c r="M90" i="1" s="1"/>
  <c r="K89" i="1"/>
  <c r="L89" i="1" s="1"/>
  <c r="M89" i="1" s="1"/>
  <c r="K88" i="1"/>
  <c r="K76" i="1"/>
  <c r="K72" i="1"/>
  <c r="L72" i="1" s="1"/>
  <c r="M72" i="1" s="1"/>
  <c r="K71" i="1"/>
  <c r="L71" i="1" s="1"/>
  <c r="M71" i="1" s="1"/>
  <c r="K69" i="1"/>
  <c r="L69" i="1" s="1"/>
  <c r="M69" i="1" s="1"/>
  <c r="K68" i="1"/>
  <c r="L68" i="1" s="1"/>
  <c r="M68" i="1" s="1"/>
  <c r="K66" i="1"/>
  <c r="L66" i="1" s="1"/>
  <c r="M66" i="1" s="1"/>
  <c r="K65" i="1"/>
  <c r="L65" i="1" s="1"/>
  <c r="M65" i="1" s="1"/>
  <c r="K63" i="1"/>
  <c r="K61" i="1"/>
  <c r="K60" i="1"/>
  <c r="L60" i="1" s="1"/>
  <c r="M60" i="1" s="1"/>
  <c r="K59" i="1"/>
  <c r="K57" i="1"/>
  <c r="L24" i="1"/>
  <c r="M24" i="1" s="1"/>
  <c r="L23" i="1"/>
  <c r="M23" i="1" s="1"/>
  <c r="L22" i="1"/>
  <c r="M22" i="1" s="1"/>
  <c r="L27" i="1"/>
  <c r="M27" i="1" s="1"/>
  <c r="L26" i="1"/>
  <c r="M26" i="1" s="1"/>
  <c r="L31" i="1"/>
  <c r="M31" i="1" s="1"/>
  <c r="L30" i="1"/>
  <c r="M30" i="1" s="1"/>
  <c r="L36" i="1"/>
  <c r="M36" i="1" s="1"/>
  <c r="L44" i="1"/>
  <c r="M44" i="1" s="1"/>
  <c r="L43" i="1"/>
  <c r="M43" i="1" s="1"/>
  <c r="L40" i="1"/>
  <c r="M40" i="1" s="1"/>
  <c r="L39" i="1"/>
  <c r="M39" i="1" s="1"/>
  <c r="L38" i="1"/>
  <c r="M38" i="1" s="1"/>
  <c r="L50" i="1"/>
  <c r="M50" i="1" s="1"/>
  <c r="L49" i="1"/>
  <c r="M49" i="1" s="1"/>
  <c r="L48" i="1"/>
  <c r="M48" i="1" s="1"/>
  <c r="L47" i="1"/>
  <c r="M47" i="1" s="1"/>
  <c r="L83" i="1"/>
  <c r="M83" i="1" s="1"/>
  <c r="L82" i="1"/>
  <c r="M82" i="1" s="1"/>
  <c r="L81" i="1"/>
  <c r="M81" i="1" s="1"/>
  <c r="L80" i="1"/>
  <c r="M80" i="1" s="1"/>
  <c r="L79" i="1"/>
  <c r="M79" i="1" s="1"/>
  <c r="L78" i="1"/>
  <c r="M78" i="1" s="1"/>
  <c r="L76" i="1"/>
  <c r="M76" i="1" s="1"/>
  <c r="L75" i="1"/>
  <c r="M75" i="1" s="1"/>
  <c r="L74" i="1"/>
  <c r="M74" i="1" s="1"/>
  <c r="L63" i="1"/>
  <c r="M63" i="1" s="1"/>
  <c r="L59" i="1"/>
  <c r="M59" i="1" s="1"/>
  <c r="L57" i="1"/>
  <c r="M57" i="1" s="1"/>
  <c r="K56" i="1"/>
  <c r="L56" i="1" s="1"/>
  <c r="M56" i="1" s="1"/>
  <c r="K55" i="1"/>
  <c r="L55" i="1" s="1"/>
  <c r="M55" i="1" s="1"/>
  <c r="L96" i="1"/>
  <c r="M96" i="1" s="1"/>
  <c r="L95" i="1"/>
  <c r="M95" i="1" s="1"/>
  <c r="L94" i="1"/>
  <c r="M94" i="1" s="1"/>
  <c r="C32" i="1"/>
  <c r="I51" i="1"/>
  <c r="J51" i="1"/>
  <c r="K51" i="1"/>
  <c r="H84" i="1"/>
  <c r="I84" i="1"/>
  <c r="J84" i="1"/>
  <c r="C84" i="1"/>
  <c r="C51" i="1"/>
  <c r="G86" i="1"/>
  <c r="G98" i="1" s="1"/>
  <c r="G53" i="1"/>
  <c r="G84" i="1" s="1"/>
  <c r="G34" i="1"/>
  <c r="G51" i="1" s="1"/>
  <c r="G29" i="1"/>
  <c r="H101" i="1" l="1"/>
  <c r="M42" i="1"/>
  <c r="L42" i="1"/>
  <c r="C103" i="1"/>
  <c r="C113" i="1" s="1"/>
  <c r="L29" i="1"/>
  <c r="M29" i="1" s="1"/>
  <c r="G32" i="1"/>
  <c r="I98" i="1"/>
  <c r="G104" i="1"/>
  <c r="K102" i="1"/>
  <c r="H51" i="1"/>
  <c r="L97" i="1"/>
  <c r="M97" i="1" s="1"/>
  <c r="L88" i="1"/>
  <c r="M88" i="1" s="1"/>
  <c r="L61" i="1"/>
  <c r="H105" i="1"/>
  <c r="H103" i="1" s="1"/>
  <c r="J103" i="1"/>
  <c r="J100" i="1" s="1"/>
  <c r="J20" i="1"/>
  <c r="J101" i="1" s="1"/>
  <c r="M41" i="1"/>
  <c r="M105" i="1" s="1"/>
  <c r="K53" i="1"/>
  <c r="L53" i="1" s="1"/>
  <c r="I103" i="1"/>
  <c r="I100" i="1" s="1"/>
  <c r="L46" i="1"/>
  <c r="M46" i="1" s="1"/>
  <c r="L34" i="1"/>
  <c r="M34" i="1" s="1"/>
  <c r="M104" i="1" s="1"/>
  <c r="K86" i="1"/>
  <c r="K98" i="1" s="1"/>
  <c r="G101" i="1"/>
  <c r="K101" i="1"/>
  <c r="K100" i="1" s="1"/>
  <c r="G103" i="1"/>
  <c r="L86" i="1"/>
  <c r="L105" i="1"/>
  <c r="H32" i="1"/>
  <c r="I32" i="1"/>
  <c r="K32" i="1"/>
  <c r="L104" i="1" l="1"/>
  <c r="H100" i="1"/>
  <c r="C100" i="1"/>
  <c r="L20" i="1"/>
  <c r="M86" i="1"/>
  <c r="M98" i="1" s="1"/>
  <c r="L98" i="1"/>
  <c r="J32" i="1"/>
  <c r="K84" i="1"/>
  <c r="M61" i="1"/>
  <c r="M102" i="1" s="1"/>
  <c r="L102" i="1"/>
  <c r="M103" i="1"/>
  <c r="L51" i="1"/>
  <c r="G100" i="1"/>
  <c r="M53" i="1"/>
  <c r="L84" i="1"/>
  <c r="L103" i="1"/>
  <c r="M51" i="1"/>
  <c r="L32" i="1" l="1"/>
  <c r="M20" i="1"/>
  <c r="M32" i="1" s="1"/>
  <c r="L101" i="1"/>
  <c r="L100" i="1" s="1"/>
  <c r="M101" i="1"/>
  <c r="M100" i="1" s="1"/>
  <c r="M84" i="1"/>
</calcChain>
</file>

<file path=xl/sharedStrings.xml><?xml version="1.0" encoding="utf-8"?>
<sst xmlns="http://schemas.openxmlformats.org/spreadsheetml/2006/main" count="193" uniqueCount="115">
  <si>
    <t xml:space="preserve">Затверджено </t>
  </si>
  <si>
    <t>наказом Міністерства фінансів України</t>
  </si>
  <si>
    <t>Директор департаменту охорони здоров'я ХОДА</t>
  </si>
  <si>
    <t>тарифний розряд</t>
  </si>
  <si>
    <t>категорія персоналу</t>
  </si>
  <si>
    <t>посадовий оклад</t>
  </si>
  <si>
    <t xml:space="preserve">доплати </t>
  </si>
  <si>
    <t>інші підвищен.</t>
  </si>
  <si>
    <t>надбавки</t>
  </si>
  <si>
    <t>фонд заробітної плати на місяць</t>
  </si>
  <si>
    <t>фонд заробітної плати на рік</t>
  </si>
  <si>
    <t>/ в грн, /</t>
  </si>
  <si>
    <t xml:space="preserve">/ в грн./ </t>
  </si>
  <si>
    <t xml:space="preserve">/грн./ </t>
  </si>
  <si>
    <t>вислуга</t>
  </si>
  <si>
    <t>/ в  грн, /</t>
  </si>
  <si>
    <t>лікар</t>
  </si>
  <si>
    <t>вища</t>
  </si>
  <si>
    <t>Головний бухгалтер</t>
  </si>
  <si>
    <t>спеціаліст</t>
  </si>
  <si>
    <t>перша</t>
  </si>
  <si>
    <t>робітник</t>
  </si>
  <si>
    <t>Прибиральник службових приміщень</t>
  </si>
  <si>
    <t>середній</t>
  </si>
  <si>
    <t>Лікар-статистик</t>
  </si>
  <si>
    <t>друга</t>
  </si>
  <si>
    <t>Економіст</t>
  </si>
  <si>
    <t xml:space="preserve">Начальник відділу </t>
  </si>
  <si>
    <t xml:space="preserve">Інженер-програміст </t>
  </si>
  <si>
    <t>Лікарі</t>
  </si>
  <si>
    <t>Інший персонал</t>
  </si>
  <si>
    <t>в т.ч. спеціалісти</t>
  </si>
  <si>
    <t>Директор</t>
  </si>
  <si>
    <t xml:space="preserve">Секретар </t>
  </si>
  <si>
    <t xml:space="preserve">Завідувач відділом -лікар-статистик </t>
  </si>
  <si>
    <t>Відділ економічної статистики</t>
  </si>
  <si>
    <t>Відділ координації інформаційних систем</t>
  </si>
  <si>
    <r>
      <t xml:space="preserve">Середній персонал  </t>
    </r>
    <r>
      <rPr>
        <b/>
        <sz val="12"/>
        <color rgb="FFFF0000"/>
        <rFont val="Times New Roman"/>
        <family val="1"/>
        <charset val="204"/>
      </rPr>
      <t/>
    </r>
  </si>
  <si>
    <t xml:space="preserve">РАЗОМ ПО ВІДДІЛУ </t>
  </si>
  <si>
    <t>Відділ пропаганди здорового способу життя</t>
  </si>
  <si>
    <t>Відділ діловодства та контролю</t>
  </si>
  <si>
    <t>Сектор кадрів та правового забезпечення</t>
  </si>
  <si>
    <t>Відділ бухгалтерського обліку і звітності</t>
  </si>
  <si>
    <t xml:space="preserve">Бухгалтер </t>
  </si>
  <si>
    <t>Планово-економічний  сектор</t>
  </si>
  <si>
    <t xml:space="preserve">Господарський відділ </t>
  </si>
  <si>
    <t>Двірник</t>
  </si>
  <si>
    <t>Електрик</t>
  </si>
  <si>
    <t>РАЗОМ ПО  ЦЕНТРУ</t>
  </si>
  <si>
    <t>Відділ статистики надання медичної допомоги</t>
  </si>
  <si>
    <t>Зав. відділом - лікар-епідеміолог</t>
  </si>
  <si>
    <t xml:space="preserve">Лікар-статистик  </t>
  </si>
  <si>
    <t xml:space="preserve">Лікар-епідеміолог </t>
  </si>
  <si>
    <t>Зав-відділом -лікар-статистик</t>
  </si>
  <si>
    <t xml:space="preserve">РАЗОМ ПО ЦЕНТРУ </t>
  </si>
  <si>
    <t>Лікар-методист</t>
  </si>
  <si>
    <t>Інструктор з санітарної освіти</t>
  </si>
  <si>
    <t>Журналіст</t>
  </si>
  <si>
    <t>РАЗОМ ПО Центру</t>
  </si>
  <si>
    <t>Відділ звязків із ЗМІ та громадськістю</t>
  </si>
  <si>
    <t>Всього по закладу</t>
  </si>
  <si>
    <t>Кабінет статистики надання медичної  допомоги дорослому населенню</t>
  </si>
  <si>
    <t>IІ.   Економічно-господарське управління</t>
  </si>
  <si>
    <t xml:space="preserve">Заступник директора-начальник управління </t>
  </si>
  <si>
    <t>Заступник директора- начальник управління</t>
  </si>
  <si>
    <t>Заступник директора - начальник управління</t>
  </si>
  <si>
    <t>Типовий штатний розпис</t>
  </si>
  <si>
    <t>Хмельницького обласного  центру громадського здоров'я</t>
  </si>
  <si>
    <t>категорія‚ класність</t>
  </si>
  <si>
    <t>кількість штатних посад</t>
  </si>
  <si>
    <t>№№ п/п</t>
  </si>
  <si>
    <t>від 28 січня 2002 р. №58</t>
  </si>
  <si>
    <t>Назва структурних підрозділів та посад персоналу</t>
  </si>
  <si>
    <t>ІІІ. Управління моніторингу, медичної статистики і аналітики</t>
  </si>
  <si>
    <t>IV.Управління інформаційно-комунікаційної роботи</t>
  </si>
  <si>
    <t>Відділ маркетингу в охороні здоров'я</t>
  </si>
  <si>
    <t>Інженер з охорони праці</t>
  </si>
  <si>
    <t>Кабінет статистики охорони здоров'я матері та дитини</t>
  </si>
  <si>
    <t>Кабінет статистики охорони здоров'я пільгових категорій населення</t>
  </si>
  <si>
    <t>Фельдшер з санітарної освіти</t>
  </si>
  <si>
    <t>в т.ч. робітники</t>
  </si>
  <si>
    <r>
      <t>Штат в кількості</t>
    </r>
    <r>
      <rPr>
        <u/>
        <sz val="10"/>
        <rFont val="Times New Roman"/>
        <family val="1"/>
        <charset val="204"/>
      </rPr>
      <t xml:space="preserve">  65  </t>
    </r>
    <r>
      <rPr>
        <sz val="10"/>
        <rFont val="Times New Roman"/>
        <family val="1"/>
        <charset val="204"/>
      </rPr>
      <t xml:space="preserve">штатних одиниць з </t>
    </r>
  </si>
  <si>
    <t>Сторож</t>
  </si>
  <si>
    <t>Відділ неінфекційних та професійних хвороб</t>
  </si>
  <si>
    <t>Інспектор з кадрів</t>
  </si>
  <si>
    <t>Юрисконсульт</t>
  </si>
  <si>
    <t>Водій  автотранспортного засобу</t>
  </si>
  <si>
    <t>Оператор комп'ютерного набору</t>
  </si>
  <si>
    <t xml:space="preserve"> Статистик  медичний </t>
  </si>
  <si>
    <t>Оператор комп'ютерного набору старший</t>
  </si>
  <si>
    <t>Завідувач відділу  - інженер (по медичній техніці)</t>
  </si>
  <si>
    <t xml:space="preserve">Інженер з метрології </t>
  </si>
  <si>
    <t>Технік (з будівництва)</t>
  </si>
  <si>
    <t>Завідувач відділом  -  економіст</t>
  </si>
  <si>
    <t>I.  Адміністративно-управлінський персонал</t>
  </si>
  <si>
    <t>Діловод (архіваріус)</t>
  </si>
  <si>
    <t>Завідувач господарства</t>
  </si>
  <si>
    <t xml:space="preserve">Підсобний робітник </t>
  </si>
  <si>
    <t>Відділ інфекційних  та соціально-узалежнених хвороб</t>
  </si>
  <si>
    <t>Оператор комп'ютерного набору(електронної пошти )</t>
  </si>
  <si>
    <t>Завідувач відділом - лікар-методист</t>
  </si>
  <si>
    <t>Редактор  літературний</t>
  </si>
  <si>
    <t>Оператор копіювальних та розмножувальних машин</t>
  </si>
  <si>
    <t>на 02.05.2019 р.</t>
  </si>
  <si>
    <t>Т.в.о. директора</t>
  </si>
  <si>
    <t>Л.Ф. Небесна</t>
  </si>
  <si>
    <t>А.І. Мутас</t>
  </si>
  <si>
    <t>Погоджено</t>
  </si>
  <si>
    <t xml:space="preserve"> Голова Хмельницької обласної ради</t>
  </si>
  <si>
    <t>____________________ М.В. Загородний</t>
  </si>
  <si>
    <t>"_____"  _______________ 2019р.                М. П</t>
  </si>
  <si>
    <t>"_____"_________________ 2019р.         М.П.</t>
  </si>
  <si>
    <t>___________________    Я.М.Цуглевич</t>
  </si>
  <si>
    <t>(прописом)</t>
  </si>
  <si>
    <r>
      <t>середньомісячним фондом заробітної плати 239 277,00 грн. (</t>
    </r>
    <r>
      <rPr>
        <i/>
        <sz val="10"/>
        <rFont val="Times New Roman"/>
        <family val="1"/>
        <charset val="204"/>
      </rPr>
      <t>Двісті тридцять дев'ять тисяч двісті сімдесят сім гривень 00 коп.)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</si>
</sst>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Gray">
        <fgColor indexed="22"/>
        <bgColor theme="0" tint="-0.249977111117893"/>
      </patternFill>
    </fill>
  </fills>
  <borders count="38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wrapText="1"/>
    </xf>
    <xf numFmtId="0" fontId="5" fillId="0" borderId="0" xfId="0" applyFont="1"/>
    <xf numFmtId="0" fontId="8" fillId="0" borderId="0" xfId="0" applyFont="1" applyAlignment="1">
      <alignment wrapText="1"/>
    </xf>
    <xf numFmtId="0" fontId="2" fillId="5" borderId="3" xfId="0" applyFont="1" applyFill="1" applyBorder="1" applyAlignment="1">
      <alignment horizontal="center" vertical="top" wrapText="1"/>
    </xf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wrapText="1"/>
    </xf>
    <xf numFmtId="0" fontId="5" fillId="0" borderId="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/>
    <xf numFmtId="0" fontId="2" fillId="3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/>
    </xf>
    <xf numFmtId="0" fontId="2" fillId="6" borderId="7" xfId="0" applyFont="1" applyFill="1" applyBorder="1" applyAlignment="1">
      <alignment vertical="top" wrapText="1"/>
    </xf>
    <xf numFmtId="2" fontId="2" fillId="6" borderId="7" xfId="0" applyNumberFormat="1" applyFont="1" applyFill="1" applyBorder="1" applyAlignment="1" applyProtection="1">
      <alignment horizontal="center" vertical="top" wrapText="1"/>
      <protection hidden="1"/>
    </xf>
    <xf numFmtId="2" fontId="2" fillId="6" borderId="7" xfId="0" applyNumberFormat="1" applyFont="1" applyFill="1" applyBorder="1" applyAlignment="1" applyProtection="1">
      <alignment horizontal="center" vertical="center" wrapText="1"/>
      <protection hidden="1"/>
    </xf>
    <xf numFmtId="164" fontId="2" fillId="6" borderId="7" xfId="0" applyNumberFormat="1" applyFont="1" applyFill="1" applyBorder="1" applyAlignment="1">
      <alignment horizontal="center" vertical="top" wrapText="1"/>
    </xf>
    <xf numFmtId="0" fontId="2" fillId="6" borderId="7" xfId="0" applyFont="1" applyFill="1" applyBorder="1" applyAlignment="1">
      <alignment horizontal="center" vertical="top" wrapText="1"/>
    </xf>
    <xf numFmtId="0" fontId="2" fillId="6" borderId="7" xfId="0" applyFont="1" applyFill="1" applyBorder="1" applyAlignment="1">
      <alignment horizontal="right" vertical="top" wrapText="1"/>
    </xf>
    <xf numFmtId="164" fontId="1" fillId="0" borderId="0" xfId="0" applyNumberFormat="1" applyFont="1"/>
    <xf numFmtId="0" fontId="11" fillId="0" borderId="0" xfId="0" applyFont="1"/>
    <xf numFmtId="164" fontId="11" fillId="0" borderId="0" xfId="0" applyNumberFormat="1" applyFont="1" applyBorder="1"/>
    <xf numFmtId="0" fontId="8" fillId="0" borderId="0" xfId="0" applyFont="1"/>
    <xf numFmtId="1" fontId="1" fillId="0" borderId="0" xfId="0" applyNumberFormat="1" applyFont="1"/>
    <xf numFmtId="164" fontId="1" fillId="0" borderId="0" xfId="0" applyNumberFormat="1" applyFont="1" applyBorder="1"/>
    <xf numFmtId="0" fontId="11" fillId="0" borderId="0" xfId="0" applyFont="1" applyBorder="1"/>
    <xf numFmtId="164" fontId="8" fillId="0" borderId="0" xfId="0" applyNumberFormat="1" applyFont="1" applyBorder="1"/>
    <xf numFmtId="1" fontId="6" fillId="0" borderId="0" xfId="0" applyNumberFormat="1" applyFont="1" applyBorder="1" applyAlignment="1">
      <alignment horizontal="right" vertical="top" wrapText="1"/>
    </xf>
    <xf numFmtId="1" fontId="1" fillId="0" borderId="0" xfId="0" applyNumberFormat="1" applyFont="1" applyBorder="1"/>
    <xf numFmtId="164" fontId="6" fillId="0" borderId="0" xfId="0" applyNumberFormat="1" applyFont="1" applyBorder="1" applyAlignment="1">
      <alignment horizontal="right" vertical="top" wrapText="1"/>
    </xf>
    <xf numFmtId="2" fontId="2" fillId="6" borderId="7" xfId="0" applyNumberFormat="1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5" borderId="3" xfId="0" applyFont="1" applyFill="1" applyBorder="1" applyAlignment="1">
      <alignment horizontal="center" vertical="center" wrapText="1"/>
    </xf>
    <xf numFmtId="49" fontId="2" fillId="6" borderId="6" xfId="0" applyNumberFormat="1" applyFont="1" applyFill="1" applyBorder="1" applyAlignment="1">
      <alignment vertical="top" wrapText="1"/>
    </xf>
    <xf numFmtId="0" fontId="2" fillId="0" borderId="24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9" fillId="0" borderId="7" xfId="0" applyFont="1" applyBorder="1"/>
    <xf numFmtId="2" fontId="9" fillId="0" borderId="7" xfId="0" applyNumberFormat="1" applyFont="1" applyBorder="1" applyAlignment="1">
      <alignment horizontal="center" vertical="center"/>
    </xf>
    <xf numFmtId="0" fontId="7" fillId="0" borderId="0" xfId="0" applyFont="1"/>
    <xf numFmtId="49" fontId="2" fillId="6" borderId="6" xfId="0" applyNumberFormat="1" applyFont="1" applyFill="1" applyBorder="1" applyAlignment="1">
      <alignment horizontal="right" vertical="center" wrapText="1"/>
    </xf>
    <xf numFmtId="49" fontId="1" fillId="0" borderId="18" xfId="0" applyNumberFormat="1" applyFont="1" applyBorder="1" applyAlignment="1">
      <alignment horizontal="right" vertical="top" wrapText="1"/>
    </xf>
    <xf numFmtId="0" fontId="1" fillId="0" borderId="4" xfId="0" applyFont="1" applyBorder="1" applyAlignment="1">
      <alignment horizontal="center" vertical="center" wrapText="1"/>
    </xf>
    <xf numFmtId="1" fontId="1" fillId="0" borderId="4" xfId="0" applyNumberFormat="1" applyFont="1" applyBorder="1" applyAlignment="1" applyProtection="1">
      <alignment horizontal="center" vertical="center" wrapText="1"/>
      <protection locked="0"/>
    </xf>
    <xf numFmtId="49" fontId="1" fillId="0" borderId="20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center" wrapText="1"/>
    </xf>
    <xf numFmtId="1" fontId="1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right" vertical="top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1" fontId="1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top" wrapText="1"/>
    </xf>
    <xf numFmtId="0" fontId="12" fillId="4" borderId="3" xfId="0" applyFont="1" applyFill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3" xfId="0" applyFont="1" applyBorder="1" applyAlignment="1">
      <alignment horizontal="center" vertical="center" wrapText="1"/>
    </xf>
    <xf numFmtId="0" fontId="2" fillId="0" borderId="25" xfId="0" applyFont="1" applyBorder="1"/>
    <xf numFmtId="164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164" fontId="1" fillId="0" borderId="3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wrapText="1"/>
    </xf>
    <xf numFmtId="1" fontId="1" fillId="0" borderId="19" xfId="0" applyNumberFormat="1" applyFont="1" applyBorder="1" applyAlignment="1" applyProtection="1">
      <alignment horizontal="center" vertical="center" wrapText="1"/>
      <protection locked="0"/>
    </xf>
    <xf numFmtId="1" fontId="2" fillId="6" borderId="7" xfId="0" applyNumberFormat="1" applyFont="1" applyFill="1" applyBorder="1" applyAlignment="1" applyProtection="1">
      <alignment horizontal="center" vertical="top" wrapText="1"/>
      <protection hidden="1"/>
    </xf>
    <xf numFmtId="1" fontId="2" fillId="6" borderId="8" xfId="0" applyNumberFormat="1" applyFont="1" applyFill="1" applyBorder="1" applyAlignment="1" applyProtection="1">
      <alignment horizontal="center" vertical="top" wrapText="1"/>
      <protection hidden="1"/>
    </xf>
    <xf numFmtId="1" fontId="2" fillId="6" borderId="7" xfId="0" applyNumberFormat="1" applyFont="1" applyFill="1" applyBorder="1" applyAlignment="1" applyProtection="1">
      <alignment horizontal="center" vertical="center" wrapText="1"/>
      <protection hidden="1"/>
    </xf>
    <xf numFmtId="1" fontId="2" fillId="6" borderId="7" xfId="0" applyNumberFormat="1" applyFont="1" applyFill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64" fontId="1" fillId="0" borderId="5" xfId="0" applyNumberFormat="1" applyFont="1" applyBorder="1" applyAlignment="1">
      <alignment horizontal="center" vertical="top" wrapText="1"/>
    </xf>
    <xf numFmtId="1" fontId="1" fillId="0" borderId="25" xfId="0" applyNumberFormat="1" applyFont="1" applyBorder="1" applyAlignment="1" applyProtection="1">
      <alignment horizontal="center" vertical="center" wrapText="1"/>
      <protection locked="0"/>
    </xf>
    <xf numFmtId="1" fontId="1" fillId="0" borderId="26" xfId="0" applyNumberFormat="1" applyFont="1" applyBorder="1" applyAlignment="1" applyProtection="1">
      <alignment horizontal="center" vertical="center" wrapText="1"/>
      <protection locked="0"/>
    </xf>
    <xf numFmtId="49" fontId="1" fillId="0" borderId="29" xfId="0" applyNumberFormat="1" applyFont="1" applyBorder="1" applyAlignment="1">
      <alignment horizontal="right" vertical="top" wrapText="1"/>
    </xf>
    <xf numFmtId="164" fontId="1" fillId="0" borderId="30" xfId="0" applyNumberFormat="1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center" wrapText="1"/>
    </xf>
    <xf numFmtId="1" fontId="1" fillId="0" borderId="31" xfId="0" applyNumberFormat="1" applyFont="1" applyBorder="1" applyAlignment="1" applyProtection="1">
      <alignment horizontal="center" vertical="center" wrapText="1"/>
      <protection locked="0"/>
    </xf>
    <xf numFmtId="1" fontId="1" fillId="0" borderId="32" xfId="0" applyNumberFormat="1" applyFont="1" applyBorder="1" applyAlignment="1" applyProtection="1">
      <alignment horizontal="center" vertical="center" wrapText="1"/>
      <protection locked="0"/>
    </xf>
    <xf numFmtId="1" fontId="1" fillId="0" borderId="33" xfId="0" applyNumberFormat="1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>
      <alignment horizontal="left" vertical="center" wrapText="1"/>
    </xf>
    <xf numFmtId="1" fontId="1" fillId="0" borderId="30" xfId="0" applyNumberFormat="1" applyFont="1" applyBorder="1" applyAlignment="1" applyProtection="1">
      <alignment horizontal="center" vertical="center" wrapText="1"/>
      <protection locked="0"/>
    </xf>
    <xf numFmtId="1" fontId="1" fillId="0" borderId="34" xfId="0" applyNumberFormat="1" applyFont="1" applyBorder="1" applyAlignment="1" applyProtection="1">
      <alignment horizontal="center" vertical="center" wrapText="1"/>
      <protection locked="0"/>
    </xf>
    <xf numFmtId="49" fontId="1" fillId="0" borderId="35" xfId="0" applyNumberFormat="1" applyFont="1" applyBorder="1" applyAlignment="1">
      <alignment horizontal="right" wrapText="1"/>
    </xf>
    <xf numFmtId="0" fontId="1" fillId="0" borderId="32" xfId="0" applyFont="1" applyBorder="1" applyAlignment="1">
      <alignment horizontal="left" vertical="center" wrapText="1"/>
    </xf>
    <xf numFmtId="164" fontId="1" fillId="0" borderId="32" xfId="0" applyNumberFormat="1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2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wrapText="1"/>
    </xf>
    <xf numFmtId="1" fontId="1" fillId="0" borderId="32" xfId="0" applyNumberFormat="1" applyFont="1" applyBorder="1" applyAlignment="1">
      <alignment horizontal="center" vertical="center" wrapText="1"/>
    </xf>
    <xf numFmtId="1" fontId="2" fillId="6" borderId="8" xfId="0" applyNumberFormat="1" applyFont="1" applyFill="1" applyBorder="1" applyAlignment="1" applyProtection="1">
      <alignment horizontal="center" vertical="center" wrapText="1"/>
      <protection hidden="1"/>
    </xf>
    <xf numFmtId="1" fontId="2" fillId="6" borderId="8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right" vertical="center" wrapText="1"/>
    </xf>
    <xf numFmtId="1" fontId="1" fillId="0" borderId="36" xfId="0" applyNumberFormat="1" applyFont="1" applyBorder="1" applyAlignment="1" applyProtection="1">
      <alignment horizontal="center" vertical="center" wrapText="1"/>
      <protection locked="0"/>
    </xf>
    <xf numFmtId="1" fontId="9" fillId="0" borderId="8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 wrapText="1"/>
    </xf>
    <xf numFmtId="1" fontId="1" fillId="0" borderId="34" xfId="0" applyNumberFormat="1" applyFont="1" applyBorder="1" applyAlignment="1">
      <alignment horizontal="center" vertical="center" wrapText="1"/>
    </xf>
    <xf numFmtId="1" fontId="1" fillId="0" borderId="37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7" fillId="7" borderId="14" xfId="0" applyFont="1" applyFill="1" applyBorder="1" applyAlignment="1">
      <alignment horizontal="center" vertical="top" wrapText="1"/>
    </xf>
    <xf numFmtId="0" fontId="7" fillId="7" borderId="15" xfId="0" applyFont="1" applyFill="1" applyBorder="1" applyAlignment="1">
      <alignment horizontal="center" vertical="top" wrapText="1"/>
    </xf>
    <xf numFmtId="0" fontId="7" fillId="7" borderId="16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wrapText="1"/>
    </xf>
    <xf numFmtId="0" fontId="7" fillId="8" borderId="7" xfId="0" applyFont="1" applyFill="1" applyBorder="1" applyAlignment="1">
      <alignment horizontal="center" wrapText="1"/>
    </xf>
    <xf numFmtId="0" fontId="7" fillId="8" borderId="8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9"/>
  <sheetViews>
    <sheetView tabSelected="1" view="pageBreakPreview" zoomScaleNormal="100" zoomScaleSheetLayoutView="100" workbookViewId="0">
      <selection activeCell="A87" sqref="A87"/>
    </sheetView>
  </sheetViews>
  <sheetFormatPr defaultColWidth="9.109375" defaultRowHeight="13.2" x14ac:dyDescent="0.25"/>
  <cols>
    <col min="1" max="1" width="5.109375" style="1" customWidth="1"/>
    <col min="2" max="2" width="42.44140625" style="1" customWidth="1"/>
    <col min="3" max="4" width="9.109375" style="1"/>
    <col min="5" max="5" width="11" style="1" customWidth="1"/>
    <col min="6" max="6" width="9.109375" style="1"/>
    <col min="7" max="7" width="10.6640625" style="1" customWidth="1"/>
    <col min="8" max="8" width="9.44140625" style="1" customWidth="1"/>
    <col min="9" max="9" width="9.5546875" style="1" customWidth="1"/>
    <col min="10" max="10" width="10" style="1" customWidth="1"/>
    <col min="11" max="11" width="9.5546875" style="1" customWidth="1"/>
    <col min="12" max="12" width="13.6640625" style="1" customWidth="1"/>
    <col min="13" max="13" width="13" style="1" customWidth="1"/>
    <col min="14" max="14" width="10.109375" style="7" bestFit="1" customWidth="1"/>
    <col min="15" max="16384" width="9.109375" style="1"/>
  </cols>
  <sheetData>
    <row r="1" spans="1:15" x14ac:dyDescent="0.25">
      <c r="H1" s="13"/>
      <c r="I1" s="13" t="s">
        <v>0</v>
      </c>
      <c r="J1" s="13"/>
      <c r="K1" s="13"/>
      <c r="L1" s="13"/>
      <c r="M1" s="13"/>
    </row>
    <row r="2" spans="1:15" x14ac:dyDescent="0.25">
      <c r="H2" s="13"/>
      <c r="I2" s="13" t="s">
        <v>1</v>
      </c>
      <c r="J2" s="13"/>
      <c r="K2" s="13"/>
      <c r="L2" s="13"/>
      <c r="M2" s="13"/>
    </row>
    <row r="3" spans="1:15" x14ac:dyDescent="0.25">
      <c r="H3" s="13"/>
      <c r="I3" s="13" t="s">
        <v>71</v>
      </c>
      <c r="J3" s="13"/>
      <c r="K3" s="13"/>
      <c r="L3" s="13"/>
      <c r="M3" s="13"/>
    </row>
    <row r="4" spans="1:15" x14ac:dyDescent="0.25">
      <c r="H4" s="12"/>
      <c r="I4" s="12"/>
    </row>
    <row r="5" spans="1:15" x14ac:dyDescent="0.25">
      <c r="B5" s="2"/>
      <c r="H5" s="14"/>
      <c r="I5" s="14" t="s">
        <v>0</v>
      </c>
      <c r="J5" s="14"/>
      <c r="K5" s="14"/>
      <c r="L5" s="14"/>
      <c r="M5" s="14"/>
      <c r="N5" s="8"/>
      <c r="O5" s="2"/>
    </row>
    <row r="6" spans="1:15" x14ac:dyDescent="0.25">
      <c r="B6" s="2"/>
      <c r="C6" s="2"/>
      <c r="D6" s="2"/>
      <c r="E6" s="2"/>
      <c r="F6" s="2"/>
      <c r="H6" s="13"/>
      <c r="I6" s="13" t="s">
        <v>81</v>
      </c>
      <c r="J6" s="13"/>
      <c r="K6" s="13"/>
      <c r="L6" s="13"/>
      <c r="M6" s="13"/>
    </row>
    <row r="7" spans="1:15" ht="24.75" customHeight="1" x14ac:dyDescent="0.25">
      <c r="B7" s="2" t="s">
        <v>107</v>
      </c>
      <c r="C7" s="2"/>
      <c r="D7" s="2"/>
      <c r="E7" s="2"/>
      <c r="F7" s="2"/>
      <c r="H7" s="13"/>
      <c r="I7" s="131" t="s">
        <v>114</v>
      </c>
      <c r="J7" s="131"/>
      <c r="K7" s="131"/>
      <c r="L7" s="131"/>
      <c r="M7" s="131"/>
    </row>
    <row r="8" spans="1:15" x14ac:dyDescent="0.25">
      <c r="B8" s="2"/>
      <c r="C8" s="2"/>
      <c r="D8" s="2"/>
      <c r="E8" s="2"/>
      <c r="F8" s="2"/>
      <c r="H8" s="13"/>
      <c r="I8" s="132" t="s">
        <v>113</v>
      </c>
      <c r="J8" s="132"/>
      <c r="K8" s="132"/>
      <c r="L8" s="132"/>
      <c r="M8" s="132"/>
    </row>
    <row r="9" spans="1:15" x14ac:dyDescent="0.25">
      <c r="B9" s="2" t="s">
        <v>108</v>
      </c>
      <c r="H9" s="12"/>
      <c r="I9" s="12"/>
      <c r="J9" s="12"/>
      <c r="K9" s="12"/>
      <c r="L9" s="12"/>
      <c r="M9" s="12"/>
      <c r="N9" s="9"/>
      <c r="O9" s="12"/>
    </row>
    <row r="10" spans="1:15" x14ac:dyDescent="0.25">
      <c r="B10" s="2"/>
      <c r="H10" s="14"/>
      <c r="I10" s="14" t="s">
        <v>2</v>
      </c>
      <c r="J10" s="14"/>
      <c r="K10" s="14"/>
      <c r="L10" s="14"/>
      <c r="M10" s="14"/>
      <c r="N10" s="8"/>
      <c r="O10" s="2"/>
    </row>
    <row r="11" spans="1:15" ht="18.75" customHeight="1" x14ac:dyDescent="0.25">
      <c r="B11" s="2" t="s">
        <v>109</v>
      </c>
      <c r="H11" s="14"/>
      <c r="I11" s="133" t="s">
        <v>112</v>
      </c>
      <c r="J11" s="134"/>
      <c r="K11" s="134"/>
      <c r="L11" s="134"/>
      <c r="M11" s="14"/>
      <c r="N11" s="8"/>
      <c r="O11" s="2"/>
    </row>
    <row r="12" spans="1:15" ht="28.5" customHeight="1" x14ac:dyDescent="0.25">
      <c r="B12" s="101" t="s">
        <v>110</v>
      </c>
      <c r="H12" s="13"/>
      <c r="I12" s="13" t="s">
        <v>111</v>
      </c>
      <c r="J12" s="13"/>
      <c r="K12" s="13"/>
      <c r="L12" s="13"/>
      <c r="M12" s="13"/>
    </row>
    <row r="13" spans="1:15" ht="28.5" customHeight="1" x14ac:dyDescent="0.25">
      <c r="H13" s="13"/>
      <c r="I13" s="13"/>
      <c r="J13" s="13"/>
      <c r="K13" s="13"/>
      <c r="L13" s="13"/>
      <c r="M13" s="13"/>
    </row>
    <row r="14" spans="1:15" ht="21.75" customHeight="1" x14ac:dyDescent="0.3">
      <c r="A14" s="143" t="s">
        <v>66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</row>
    <row r="15" spans="1:15" ht="17.399999999999999" x14ac:dyDescent="0.3">
      <c r="A15" s="146" t="s">
        <v>67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0"/>
      <c r="O15" s="3"/>
    </row>
    <row r="16" spans="1:15" ht="16.5" customHeight="1" thickBot="1" x14ac:dyDescent="0.35">
      <c r="A16" s="130" t="s">
        <v>103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1"/>
      <c r="O16" s="4"/>
    </row>
    <row r="17" spans="1:14" ht="50.25" customHeight="1" x14ac:dyDescent="0.25">
      <c r="A17" s="144" t="s">
        <v>70</v>
      </c>
      <c r="B17" s="138" t="s">
        <v>72</v>
      </c>
      <c r="C17" s="138" t="s">
        <v>69</v>
      </c>
      <c r="D17" s="138" t="s">
        <v>3</v>
      </c>
      <c r="E17" s="138" t="s">
        <v>4</v>
      </c>
      <c r="F17" s="138" t="s">
        <v>68</v>
      </c>
      <c r="G17" s="15" t="s">
        <v>5</v>
      </c>
      <c r="H17" s="15" t="s">
        <v>6</v>
      </c>
      <c r="I17" s="16" t="s">
        <v>7</v>
      </c>
      <c r="J17" s="15" t="s">
        <v>8</v>
      </c>
      <c r="K17" s="138" t="s">
        <v>14</v>
      </c>
      <c r="L17" s="15" t="s">
        <v>9</v>
      </c>
      <c r="M17" s="17" t="s">
        <v>10</v>
      </c>
    </row>
    <row r="18" spans="1:14" ht="34.5" customHeight="1" thickBot="1" x14ac:dyDescent="0.3">
      <c r="A18" s="145"/>
      <c r="B18" s="139"/>
      <c r="C18" s="139"/>
      <c r="D18" s="139"/>
      <c r="E18" s="139"/>
      <c r="F18" s="139"/>
      <c r="G18" s="18" t="s">
        <v>11</v>
      </c>
      <c r="H18" s="18" t="s">
        <v>12</v>
      </c>
      <c r="I18" s="19" t="s">
        <v>13</v>
      </c>
      <c r="J18" s="18" t="s">
        <v>11</v>
      </c>
      <c r="K18" s="139"/>
      <c r="L18" s="18" t="s">
        <v>15</v>
      </c>
      <c r="M18" s="20" t="s">
        <v>12</v>
      </c>
    </row>
    <row r="19" spans="1:14" ht="16.2" thickBot="1" x14ac:dyDescent="0.35">
      <c r="A19" s="140" t="s">
        <v>94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2"/>
    </row>
    <row r="20" spans="1:14" x14ac:dyDescent="0.25">
      <c r="A20" s="51"/>
      <c r="B20" s="42" t="s">
        <v>32</v>
      </c>
      <c r="C20" s="72">
        <v>1</v>
      </c>
      <c r="D20" s="52">
        <v>15</v>
      </c>
      <c r="E20" s="100" t="s">
        <v>16</v>
      </c>
      <c r="F20" s="52" t="s">
        <v>17</v>
      </c>
      <c r="G20" s="53">
        <v>4956</v>
      </c>
      <c r="H20" s="53">
        <f>1921*44.9%</f>
        <v>862.529</v>
      </c>
      <c r="I20" s="53"/>
      <c r="J20" s="53">
        <f>(G20+H20)*50%</f>
        <v>2909.2645000000002</v>
      </c>
      <c r="K20" s="53">
        <f>G20*30%</f>
        <v>1486.8</v>
      </c>
      <c r="L20" s="53">
        <f>(G20+H20+I20+J20+K20)*C20</f>
        <v>10214.593499999999</v>
      </c>
      <c r="M20" s="93">
        <f>L20*8</f>
        <v>81716.747999999992</v>
      </c>
    </row>
    <row r="21" spans="1:14" x14ac:dyDescent="0.25">
      <c r="A21" s="54"/>
      <c r="B21" s="43" t="s">
        <v>40</v>
      </c>
      <c r="C21" s="74"/>
      <c r="D21" s="55"/>
      <c r="E21" s="55"/>
      <c r="F21" s="55"/>
      <c r="G21" s="56"/>
      <c r="H21" s="56"/>
      <c r="I21" s="56"/>
      <c r="J21" s="56"/>
      <c r="K21" s="56"/>
      <c r="L21" s="53"/>
      <c r="M21" s="93"/>
    </row>
    <row r="22" spans="1:14" x14ac:dyDescent="0.25">
      <c r="A22" s="54"/>
      <c r="B22" s="57" t="s">
        <v>33</v>
      </c>
      <c r="C22" s="74">
        <v>1</v>
      </c>
      <c r="D22" s="55">
        <v>4</v>
      </c>
      <c r="E22" s="55" t="s">
        <v>19</v>
      </c>
      <c r="F22" s="55"/>
      <c r="G22" s="56">
        <v>2440</v>
      </c>
      <c r="H22" s="56"/>
      <c r="I22" s="56"/>
      <c r="J22" s="56"/>
      <c r="K22" s="56"/>
      <c r="L22" s="53">
        <f t="shared" ref="L22:L24" si="0">(G22+H22+I22+J22+K22)*C22</f>
        <v>2440</v>
      </c>
      <c r="M22" s="93">
        <f t="shared" ref="M22:M31" si="1">L22*8</f>
        <v>19520</v>
      </c>
    </row>
    <row r="23" spans="1:14" x14ac:dyDescent="0.25">
      <c r="A23" s="54"/>
      <c r="B23" s="57" t="s">
        <v>95</v>
      </c>
      <c r="C23" s="74">
        <v>1</v>
      </c>
      <c r="D23" s="55">
        <v>4</v>
      </c>
      <c r="E23" s="55" t="s">
        <v>19</v>
      </c>
      <c r="F23" s="55"/>
      <c r="G23" s="56">
        <v>2440</v>
      </c>
      <c r="H23" s="56"/>
      <c r="I23" s="56"/>
      <c r="J23" s="56"/>
      <c r="K23" s="56"/>
      <c r="L23" s="53">
        <f t="shared" si="0"/>
        <v>2440</v>
      </c>
      <c r="M23" s="93">
        <f t="shared" si="1"/>
        <v>19520</v>
      </c>
    </row>
    <row r="24" spans="1:14" x14ac:dyDescent="0.25">
      <c r="A24" s="54"/>
      <c r="B24" s="57" t="s">
        <v>89</v>
      </c>
      <c r="C24" s="74">
        <v>1</v>
      </c>
      <c r="D24" s="22">
        <v>5</v>
      </c>
      <c r="E24" s="55" t="s">
        <v>19</v>
      </c>
      <c r="F24" s="55"/>
      <c r="G24" s="56">
        <v>2613</v>
      </c>
      <c r="H24" s="56"/>
      <c r="I24" s="56"/>
      <c r="J24" s="56"/>
      <c r="K24" s="56"/>
      <c r="L24" s="53">
        <f t="shared" si="0"/>
        <v>2613</v>
      </c>
      <c r="M24" s="93">
        <f t="shared" si="1"/>
        <v>20904</v>
      </c>
    </row>
    <row r="25" spans="1:14" x14ac:dyDescent="0.25">
      <c r="A25" s="54"/>
      <c r="B25" s="43" t="s">
        <v>41</v>
      </c>
      <c r="C25" s="74"/>
      <c r="D25" s="55"/>
      <c r="E25" s="55"/>
      <c r="F25" s="55"/>
      <c r="G25" s="56"/>
      <c r="H25" s="56"/>
      <c r="I25" s="56"/>
      <c r="J25" s="56"/>
      <c r="K25" s="56"/>
      <c r="L25" s="53"/>
      <c r="M25" s="93"/>
    </row>
    <row r="26" spans="1:14" ht="15.75" customHeight="1" x14ac:dyDescent="0.25">
      <c r="A26" s="54"/>
      <c r="B26" s="57" t="s">
        <v>84</v>
      </c>
      <c r="C26" s="74">
        <v>1</v>
      </c>
      <c r="D26" s="55">
        <v>6</v>
      </c>
      <c r="E26" s="55" t="s">
        <v>19</v>
      </c>
      <c r="F26" s="55"/>
      <c r="G26" s="56">
        <v>2785</v>
      </c>
      <c r="H26" s="56"/>
      <c r="I26" s="56"/>
      <c r="J26" s="56"/>
      <c r="K26" s="56"/>
      <c r="L26" s="53">
        <f t="shared" ref="L26:L27" si="2">(G26+H26+I26+J26+K26)*C26</f>
        <v>2785</v>
      </c>
      <c r="M26" s="93">
        <f t="shared" si="1"/>
        <v>22280</v>
      </c>
    </row>
    <row r="27" spans="1:14" ht="15.75" customHeight="1" x14ac:dyDescent="0.25">
      <c r="A27" s="54"/>
      <c r="B27" s="57" t="s">
        <v>85</v>
      </c>
      <c r="C27" s="74">
        <v>1</v>
      </c>
      <c r="D27" s="55">
        <v>9</v>
      </c>
      <c r="E27" s="55" t="s">
        <v>19</v>
      </c>
      <c r="F27" s="55"/>
      <c r="G27" s="56">
        <v>3323</v>
      </c>
      <c r="H27" s="56"/>
      <c r="I27" s="56"/>
      <c r="J27" s="56"/>
      <c r="K27" s="56"/>
      <c r="L27" s="53">
        <f t="shared" si="2"/>
        <v>3323</v>
      </c>
      <c r="M27" s="93">
        <f t="shared" si="1"/>
        <v>26584</v>
      </c>
    </row>
    <row r="28" spans="1:14" x14ac:dyDescent="0.25">
      <c r="A28" s="54"/>
      <c r="B28" s="43" t="s">
        <v>42</v>
      </c>
      <c r="C28" s="74"/>
      <c r="D28" s="55"/>
      <c r="E28" s="55"/>
      <c r="F28" s="55"/>
      <c r="G28" s="56"/>
      <c r="H28" s="56"/>
      <c r="I28" s="56"/>
      <c r="J28" s="56"/>
      <c r="K28" s="56"/>
      <c r="L28" s="53"/>
      <c r="M28" s="93"/>
    </row>
    <row r="29" spans="1:14" ht="15" customHeight="1" x14ac:dyDescent="0.25">
      <c r="A29" s="54"/>
      <c r="B29" s="57" t="s">
        <v>18</v>
      </c>
      <c r="C29" s="74">
        <v>1</v>
      </c>
      <c r="D29" s="55"/>
      <c r="E29" s="55" t="s">
        <v>19</v>
      </c>
      <c r="F29" s="55"/>
      <c r="G29" s="56">
        <f>G20*90%</f>
        <v>4460.4000000000005</v>
      </c>
      <c r="H29" s="56"/>
      <c r="I29" s="56"/>
      <c r="J29" s="56"/>
      <c r="K29" s="56"/>
      <c r="L29" s="53">
        <f t="shared" ref="L29:L31" si="3">(G29+H29+I29+J29+K29)*C29</f>
        <v>4460.4000000000005</v>
      </c>
      <c r="M29" s="93">
        <f t="shared" si="1"/>
        <v>35683.200000000004</v>
      </c>
      <c r="N29" s="34"/>
    </row>
    <row r="30" spans="1:14" ht="13.5" customHeight="1" x14ac:dyDescent="0.25">
      <c r="A30" s="54"/>
      <c r="B30" s="57" t="s">
        <v>26</v>
      </c>
      <c r="C30" s="74">
        <v>1</v>
      </c>
      <c r="D30" s="55">
        <v>9</v>
      </c>
      <c r="E30" s="55" t="s">
        <v>19</v>
      </c>
      <c r="F30" s="55" t="s">
        <v>20</v>
      </c>
      <c r="G30" s="56">
        <v>3323</v>
      </c>
      <c r="H30" s="56"/>
      <c r="I30" s="56"/>
      <c r="J30" s="56"/>
      <c r="K30" s="56"/>
      <c r="L30" s="53">
        <f t="shared" si="3"/>
        <v>3323</v>
      </c>
      <c r="M30" s="93">
        <f t="shared" si="1"/>
        <v>26584</v>
      </c>
      <c r="N30" s="34"/>
    </row>
    <row r="31" spans="1:14" ht="13.8" thickBot="1" x14ac:dyDescent="0.3">
      <c r="A31" s="58"/>
      <c r="B31" s="59" t="s">
        <v>43</v>
      </c>
      <c r="C31" s="76">
        <v>3</v>
      </c>
      <c r="D31" s="60">
        <v>9</v>
      </c>
      <c r="E31" s="60" t="s">
        <v>19</v>
      </c>
      <c r="F31" s="60" t="s">
        <v>20</v>
      </c>
      <c r="G31" s="61">
        <v>3323</v>
      </c>
      <c r="H31" s="61"/>
      <c r="I31" s="61"/>
      <c r="J31" s="61"/>
      <c r="K31" s="61"/>
      <c r="L31" s="53">
        <f t="shared" si="3"/>
        <v>9969</v>
      </c>
      <c r="M31" s="93">
        <f t="shared" si="1"/>
        <v>79752</v>
      </c>
      <c r="N31" s="34"/>
    </row>
    <row r="32" spans="1:14" s="30" customFormat="1" ht="13.8" thickBot="1" x14ac:dyDescent="0.3">
      <c r="A32" s="44"/>
      <c r="B32" s="23" t="s">
        <v>38</v>
      </c>
      <c r="C32" s="24">
        <f>SUM(C20:C31)</f>
        <v>11</v>
      </c>
      <c r="D32" s="24"/>
      <c r="E32" s="24"/>
      <c r="F32" s="24"/>
      <c r="G32" s="94">
        <f>SUM(G20:G31)</f>
        <v>29663.4</v>
      </c>
      <c r="H32" s="94">
        <f t="shared" ref="H32:M32" si="4">SUM(H20:H31)</f>
        <v>862.529</v>
      </c>
      <c r="I32" s="94">
        <f t="shared" si="4"/>
        <v>0</v>
      </c>
      <c r="J32" s="94">
        <f t="shared" si="4"/>
        <v>2909.2645000000002</v>
      </c>
      <c r="K32" s="94">
        <f t="shared" si="4"/>
        <v>1486.8</v>
      </c>
      <c r="L32" s="94">
        <f>SUM(L20:L31)</f>
        <v>41567.993499999997</v>
      </c>
      <c r="M32" s="95">
        <f t="shared" si="4"/>
        <v>332543.94799999997</v>
      </c>
      <c r="N32" s="31"/>
    </row>
    <row r="33" spans="1:14" ht="16.2" thickBot="1" x14ac:dyDescent="0.35">
      <c r="A33" s="140" t="s">
        <v>62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2"/>
    </row>
    <row r="34" spans="1:14" x14ac:dyDescent="0.25">
      <c r="A34" s="51"/>
      <c r="B34" s="21" t="s">
        <v>64</v>
      </c>
      <c r="C34" s="72">
        <v>1</v>
      </c>
      <c r="D34" s="52"/>
      <c r="E34" s="52" t="s">
        <v>19</v>
      </c>
      <c r="F34" s="52" t="s">
        <v>17</v>
      </c>
      <c r="G34" s="53">
        <f>G20*95%</f>
        <v>4708.2</v>
      </c>
      <c r="H34" s="53"/>
      <c r="I34" s="53"/>
      <c r="J34" s="53"/>
      <c r="K34" s="53"/>
      <c r="L34" s="53">
        <f>(G34+H34+I34+J34+K34)*C34</f>
        <v>4708.2</v>
      </c>
      <c r="M34" s="93">
        <f t="shared" ref="M34:M50" si="5">L34*8</f>
        <v>37665.599999999999</v>
      </c>
    </row>
    <row r="35" spans="1:14" s="30" customFormat="1" ht="14.25" customHeight="1" x14ac:dyDescent="0.25">
      <c r="A35" s="54"/>
      <c r="B35" s="6" t="s">
        <v>44</v>
      </c>
      <c r="C35" s="74"/>
      <c r="D35" s="55"/>
      <c r="E35" s="55"/>
      <c r="F35" s="55"/>
      <c r="G35" s="56"/>
      <c r="H35" s="56"/>
      <c r="I35" s="56"/>
      <c r="J35" s="56"/>
      <c r="K35" s="56"/>
      <c r="L35" s="53"/>
      <c r="M35" s="93"/>
      <c r="N35" s="35"/>
    </row>
    <row r="36" spans="1:14" ht="13.5" customHeight="1" x14ac:dyDescent="0.25">
      <c r="A36" s="54"/>
      <c r="B36" s="62" t="s">
        <v>26</v>
      </c>
      <c r="C36" s="74">
        <v>2</v>
      </c>
      <c r="D36" s="55">
        <v>8</v>
      </c>
      <c r="E36" s="55" t="s">
        <v>19</v>
      </c>
      <c r="F36" s="55"/>
      <c r="G36" s="56">
        <v>3150</v>
      </c>
      <c r="H36" s="56"/>
      <c r="I36" s="56"/>
      <c r="J36" s="56"/>
      <c r="K36" s="56"/>
      <c r="L36" s="53">
        <f>(G36+H36+I36+J36+K36)*C36</f>
        <v>6300</v>
      </c>
      <c r="M36" s="93">
        <f t="shared" si="5"/>
        <v>50400</v>
      </c>
    </row>
    <row r="37" spans="1:14" s="30" customFormat="1" ht="13.5" customHeight="1" x14ac:dyDescent="0.25">
      <c r="A37" s="54"/>
      <c r="B37" s="6" t="s">
        <v>45</v>
      </c>
      <c r="C37" s="74"/>
      <c r="D37" s="55"/>
      <c r="E37" s="55"/>
      <c r="F37" s="55"/>
      <c r="G37" s="56"/>
      <c r="H37" s="56"/>
      <c r="I37" s="56"/>
      <c r="J37" s="56"/>
      <c r="K37" s="56"/>
      <c r="L37" s="53"/>
      <c r="M37" s="93"/>
      <c r="N37" s="35"/>
    </row>
    <row r="38" spans="1:14" ht="13.5" customHeight="1" x14ac:dyDescent="0.25">
      <c r="A38" s="54"/>
      <c r="B38" s="62" t="s">
        <v>96</v>
      </c>
      <c r="C38" s="74">
        <v>1</v>
      </c>
      <c r="D38" s="55">
        <v>7</v>
      </c>
      <c r="E38" s="55" t="s">
        <v>19</v>
      </c>
      <c r="F38" s="55"/>
      <c r="G38" s="56">
        <v>2958</v>
      </c>
      <c r="H38" s="56"/>
      <c r="I38" s="56"/>
      <c r="J38" s="56"/>
      <c r="K38" s="56"/>
      <c r="L38" s="53">
        <f t="shared" ref="L38:L44" si="6">(G38+H38+I38+J38+K38)*C38</f>
        <v>2958</v>
      </c>
      <c r="M38" s="93">
        <f t="shared" si="5"/>
        <v>23664</v>
      </c>
    </row>
    <row r="39" spans="1:14" ht="14.25" customHeight="1" x14ac:dyDescent="0.25">
      <c r="A39" s="54"/>
      <c r="B39" s="62" t="s">
        <v>97</v>
      </c>
      <c r="C39" s="74">
        <v>1.5</v>
      </c>
      <c r="D39" s="55">
        <v>2</v>
      </c>
      <c r="E39" s="55" t="s">
        <v>21</v>
      </c>
      <c r="F39" s="55"/>
      <c r="G39" s="56">
        <v>2094</v>
      </c>
      <c r="H39" s="56"/>
      <c r="I39" s="56"/>
      <c r="J39" s="56"/>
      <c r="K39" s="56"/>
      <c r="L39" s="53">
        <f t="shared" si="6"/>
        <v>3141</v>
      </c>
      <c r="M39" s="93">
        <f t="shared" si="5"/>
        <v>25128</v>
      </c>
    </row>
    <row r="40" spans="1:14" x14ac:dyDescent="0.25">
      <c r="A40" s="54"/>
      <c r="B40" s="62" t="s">
        <v>47</v>
      </c>
      <c r="C40" s="74">
        <v>0.5</v>
      </c>
      <c r="D40" s="55">
        <v>4</v>
      </c>
      <c r="E40" s="55" t="s">
        <v>19</v>
      </c>
      <c r="F40" s="55"/>
      <c r="G40" s="56">
        <v>2440</v>
      </c>
      <c r="H40" s="56"/>
      <c r="I40" s="56"/>
      <c r="J40" s="56"/>
      <c r="K40" s="56"/>
      <c r="L40" s="53">
        <f t="shared" si="6"/>
        <v>1220</v>
      </c>
      <c r="M40" s="93">
        <f t="shared" si="5"/>
        <v>9760</v>
      </c>
    </row>
    <row r="41" spans="1:14" ht="13.5" customHeight="1" x14ac:dyDescent="0.25">
      <c r="A41" s="54"/>
      <c r="B41" s="62" t="s">
        <v>22</v>
      </c>
      <c r="C41" s="74">
        <v>2</v>
      </c>
      <c r="D41" s="55">
        <v>1</v>
      </c>
      <c r="E41" s="55" t="s">
        <v>21</v>
      </c>
      <c r="F41" s="55"/>
      <c r="G41" s="56">
        <v>1921</v>
      </c>
      <c r="H41" s="56">
        <f>G41*10%</f>
        <v>192.10000000000002</v>
      </c>
      <c r="I41" s="56"/>
      <c r="J41" s="56"/>
      <c r="K41" s="56"/>
      <c r="L41" s="53">
        <f>(G41+H41+I41+J41+K41)*C41</f>
        <v>4226.2</v>
      </c>
      <c r="M41" s="93">
        <f t="shared" si="5"/>
        <v>33809.599999999999</v>
      </c>
    </row>
    <row r="42" spans="1:14" ht="13.5" customHeight="1" x14ac:dyDescent="0.25">
      <c r="A42" s="54"/>
      <c r="B42" s="62" t="s">
        <v>86</v>
      </c>
      <c r="C42" s="74">
        <v>2</v>
      </c>
      <c r="D42" s="55">
        <v>3</v>
      </c>
      <c r="E42" s="55" t="s">
        <v>21</v>
      </c>
      <c r="F42" s="55"/>
      <c r="G42" s="56">
        <v>2267</v>
      </c>
      <c r="H42" s="56">
        <f>G42*25%</f>
        <v>566.75</v>
      </c>
      <c r="I42" s="56"/>
      <c r="J42" s="56">
        <f>G42*10%</f>
        <v>226.70000000000002</v>
      </c>
      <c r="K42" s="56"/>
      <c r="L42" s="53">
        <f>(G42+H42+I42+J42+K42)*C42</f>
        <v>6120.9</v>
      </c>
      <c r="M42" s="93">
        <f t="shared" si="5"/>
        <v>48967.199999999997</v>
      </c>
    </row>
    <row r="43" spans="1:14" ht="13.5" customHeight="1" x14ac:dyDescent="0.25">
      <c r="A43" s="54"/>
      <c r="B43" s="62" t="s">
        <v>46</v>
      </c>
      <c r="C43" s="74">
        <v>1</v>
      </c>
      <c r="D43" s="55">
        <v>1</v>
      </c>
      <c r="E43" s="55" t="s">
        <v>21</v>
      </c>
      <c r="F43" s="55"/>
      <c r="G43" s="56">
        <v>1921</v>
      </c>
      <c r="H43" s="56"/>
      <c r="I43" s="56"/>
      <c r="J43" s="56"/>
      <c r="K43" s="56"/>
      <c r="L43" s="53">
        <f t="shared" si="6"/>
        <v>1921</v>
      </c>
      <c r="M43" s="93">
        <f t="shared" si="5"/>
        <v>15368</v>
      </c>
    </row>
    <row r="44" spans="1:14" ht="13.5" customHeight="1" x14ac:dyDescent="0.25">
      <c r="A44" s="54"/>
      <c r="B44" s="62" t="s">
        <v>82</v>
      </c>
      <c r="C44" s="74">
        <v>3</v>
      </c>
      <c r="D44" s="55">
        <v>1</v>
      </c>
      <c r="E44" s="55" t="s">
        <v>21</v>
      </c>
      <c r="F44" s="55"/>
      <c r="G44" s="56">
        <v>1921</v>
      </c>
      <c r="H44" s="56"/>
      <c r="I44" s="56"/>
      <c r="J44" s="56"/>
      <c r="K44" s="56"/>
      <c r="L44" s="53">
        <f t="shared" si="6"/>
        <v>5763</v>
      </c>
      <c r="M44" s="93">
        <f t="shared" si="5"/>
        <v>46104</v>
      </c>
    </row>
    <row r="45" spans="1:14" s="30" customFormat="1" x14ac:dyDescent="0.25">
      <c r="A45" s="54"/>
      <c r="B45" s="6" t="s">
        <v>75</v>
      </c>
      <c r="C45" s="74"/>
      <c r="D45" s="55"/>
      <c r="E45" s="55"/>
      <c r="F45" s="55"/>
      <c r="G45" s="56"/>
      <c r="H45" s="56"/>
      <c r="I45" s="56"/>
      <c r="J45" s="56"/>
      <c r="K45" s="56"/>
      <c r="L45" s="53"/>
      <c r="M45" s="93"/>
      <c r="N45" s="35"/>
    </row>
    <row r="46" spans="1:14" x14ac:dyDescent="0.25">
      <c r="A46" s="54"/>
      <c r="B46" s="62" t="s">
        <v>90</v>
      </c>
      <c r="C46" s="74">
        <v>1</v>
      </c>
      <c r="D46" s="55">
        <v>8</v>
      </c>
      <c r="E46" s="55" t="s">
        <v>19</v>
      </c>
      <c r="F46" s="55"/>
      <c r="G46" s="56">
        <v>3150</v>
      </c>
      <c r="H46" s="56"/>
      <c r="I46" s="56"/>
      <c r="J46" s="56"/>
      <c r="K46" s="56"/>
      <c r="L46" s="53">
        <f t="shared" ref="L46:L50" si="7">(G46+H46+I46+J46+K46)*C46</f>
        <v>3150</v>
      </c>
      <c r="M46" s="93">
        <f t="shared" si="5"/>
        <v>25200</v>
      </c>
    </row>
    <row r="47" spans="1:14" x14ac:dyDescent="0.25">
      <c r="A47" s="54"/>
      <c r="B47" s="62" t="s">
        <v>76</v>
      </c>
      <c r="C47" s="74">
        <v>1</v>
      </c>
      <c r="D47" s="55">
        <v>8</v>
      </c>
      <c r="E47" s="55" t="s">
        <v>19</v>
      </c>
      <c r="F47" s="55"/>
      <c r="G47" s="56">
        <v>3150</v>
      </c>
      <c r="H47" s="56"/>
      <c r="I47" s="56"/>
      <c r="J47" s="56"/>
      <c r="K47" s="56"/>
      <c r="L47" s="53">
        <f t="shared" si="7"/>
        <v>3150</v>
      </c>
      <c r="M47" s="93">
        <f t="shared" si="5"/>
        <v>25200</v>
      </c>
      <c r="N47" s="34"/>
    </row>
    <row r="48" spans="1:14" x14ac:dyDescent="0.25">
      <c r="A48" s="54"/>
      <c r="B48" s="62" t="s">
        <v>91</v>
      </c>
      <c r="C48" s="74">
        <v>1</v>
      </c>
      <c r="D48" s="55">
        <v>8</v>
      </c>
      <c r="E48" s="55" t="s">
        <v>19</v>
      </c>
      <c r="F48" s="55"/>
      <c r="G48" s="56">
        <v>3150</v>
      </c>
      <c r="H48" s="56"/>
      <c r="I48" s="56"/>
      <c r="J48" s="56"/>
      <c r="K48" s="56"/>
      <c r="L48" s="53">
        <f t="shared" si="7"/>
        <v>3150</v>
      </c>
      <c r="M48" s="93">
        <f t="shared" si="5"/>
        <v>25200</v>
      </c>
      <c r="N48" s="34"/>
    </row>
    <row r="49" spans="1:14" x14ac:dyDescent="0.25">
      <c r="A49" s="54"/>
      <c r="B49" s="62" t="s">
        <v>92</v>
      </c>
      <c r="C49" s="74">
        <v>1</v>
      </c>
      <c r="D49" s="55">
        <v>7</v>
      </c>
      <c r="E49" s="55" t="s">
        <v>19</v>
      </c>
      <c r="F49" s="55"/>
      <c r="G49" s="56">
        <v>2958</v>
      </c>
      <c r="H49" s="56"/>
      <c r="I49" s="56"/>
      <c r="J49" s="56"/>
      <c r="K49" s="56"/>
      <c r="L49" s="53">
        <f t="shared" si="7"/>
        <v>2958</v>
      </c>
      <c r="M49" s="93">
        <f t="shared" si="5"/>
        <v>23664</v>
      </c>
      <c r="N49" s="34"/>
    </row>
    <row r="50" spans="1:14" ht="13.8" thickBot="1" x14ac:dyDescent="0.3">
      <c r="A50" s="58"/>
      <c r="B50" s="63" t="s">
        <v>87</v>
      </c>
      <c r="C50" s="76">
        <v>1</v>
      </c>
      <c r="D50" s="64">
        <v>4</v>
      </c>
      <c r="E50" s="60" t="s">
        <v>19</v>
      </c>
      <c r="F50" s="60"/>
      <c r="G50" s="61">
        <v>2440</v>
      </c>
      <c r="H50" s="61"/>
      <c r="I50" s="61"/>
      <c r="J50" s="61"/>
      <c r="K50" s="61"/>
      <c r="L50" s="53">
        <f t="shared" si="7"/>
        <v>2440</v>
      </c>
      <c r="M50" s="93">
        <f t="shared" si="5"/>
        <v>19520</v>
      </c>
      <c r="N50" s="34"/>
    </row>
    <row r="51" spans="1:14" s="30" customFormat="1" ht="13.8" thickBot="1" x14ac:dyDescent="0.3">
      <c r="A51" s="44"/>
      <c r="B51" s="23" t="s">
        <v>48</v>
      </c>
      <c r="C51" s="25">
        <f>SUM(C34:C50)</f>
        <v>19</v>
      </c>
      <c r="D51" s="25"/>
      <c r="E51" s="25"/>
      <c r="F51" s="25"/>
      <c r="G51" s="96">
        <f>SUM(G34:G50)</f>
        <v>38228.199999999997</v>
      </c>
      <c r="H51" s="96">
        <f t="shared" ref="H51:M51" si="8">SUM(H34:H50)</f>
        <v>758.85</v>
      </c>
      <c r="I51" s="96">
        <f t="shared" si="8"/>
        <v>0</v>
      </c>
      <c r="J51" s="96">
        <f t="shared" si="8"/>
        <v>226.70000000000002</v>
      </c>
      <c r="K51" s="96">
        <f t="shared" si="8"/>
        <v>0</v>
      </c>
      <c r="L51" s="96">
        <f t="shared" si="8"/>
        <v>51206.3</v>
      </c>
      <c r="M51" s="122">
        <f t="shared" si="8"/>
        <v>409650.4</v>
      </c>
      <c r="N51" s="31"/>
    </row>
    <row r="52" spans="1:14" s="32" customFormat="1" ht="16.5" customHeight="1" thickBot="1" x14ac:dyDescent="0.35">
      <c r="A52" s="135" t="s">
        <v>73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7"/>
      <c r="N52" s="36"/>
    </row>
    <row r="53" spans="1:14" x14ac:dyDescent="0.25">
      <c r="A53" s="105"/>
      <c r="B53" s="112" t="s">
        <v>63</v>
      </c>
      <c r="C53" s="106">
        <v>1</v>
      </c>
      <c r="D53" s="107"/>
      <c r="E53" s="107" t="s">
        <v>16</v>
      </c>
      <c r="F53" s="108" t="s">
        <v>17</v>
      </c>
      <c r="G53" s="113">
        <f>G20*95%</f>
        <v>4708.2</v>
      </c>
      <c r="H53" s="113"/>
      <c r="I53" s="113"/>
      <c r="J53" s="113"/>
      <c r="K53" s="113">
        <f>G53*30%</f>
        <v>1412.4599999999998</v>
      </c>
      <c r="L53" s="113">
        <f>(G53+H53+I53+J53+K53)*C53</f>
        <v>6120.66</v>
      </c>
      <c r="M53" s="109">
        <f t="shared" ref="M53:M83" si="9">L53*8</f>
        <v>48965.279999999999</v>
      </c>
      <c r="N53" s="34"/>
    </row>
    <row r="54" spans="1:14" ht="26.4" x14ac:dyDescent="0.25">
      <c r="A54" s="65"/>
      <c r="B54" s="43" t="s">
        <v>98</v>
      </c>
      <c r="C54" s="91"/>
      <c r="D54" s="66"/>
      <c r="E54" s="62"/>
      <c r="F54" s="55"/>
      <c r="G54" s="75"/>
      <c r="H54" s="75"/>
      <c r="I54" s="75"/>
      <c r="J54" s="75"/>
      <c r="K54" s="75"/>
      <c r="L54" s="75"/>
      <c r="M54" s="93"/>
      <c r="N54" s="37"/>
    </row>
    <row r="55" spans="1:14" x14ac:dyDescent="0.25">
      <c r="A55" s="54"/>
      <c r="B55" s="57" t="s">
        <v>50</v>
      </c>
      <c r="C55" s="91">
        <v>1</v>
      </c>
      <c r="D55" s="66">
        <v>13</v>
      </c>
      <c r="E55" s="66" t="s">
        <v>16</v>
      </c>
      <c r="F55" s="55" t="s">
        <v>17</v>
      </c>
      <c r="G55" s="75">
        <v>4361</v>
      </c>
      <c r="H55" s="75"/>
      <c r="I55" s="75"/>
      <c r="J55" s="75"/>
      <c r="K55" s="75">
        <f>G55*20%</f>
        <v>872.2</v>
      </c>
      <c r="L55" s="53">
        <f t="shared" ref="L55" si="10">(G55+H55+I55+J55+K55)*C55</f>
        <v>5233.2</v>
      </c>
      <c r="M55" s="93">
        <f t="shared" si="9"/>
        <v>41865.599999999999</v>
      </c>
      <c r="N55" s="38"/>
    </row>
    <row r="56" spans="1:14" x14ac:dyDescent="0.25">
      <c r="A56" s="54"/>
      <c r="B56" s="57" t="s">
        <v>52</v>
      </c>
      <c r="C56" s="91">
        <v>0.5</v>
      </c>
      <c r="D56" s="66">
        <v>13</v>
      </c>
      <c r="E56" s="66" t="s">
        <v>16</v>
      </c>
      <c r="F56" s="55"/>
      <c r="G56" s="75">
        <v>4361</v>
      </c>
      <c r="H56" s="75"/>
      <c r="I56" s="75"/>
      <c r="J56" s="75"/>
      <c r="K56" s="75">
        <f>G56*20%</f>
        <v>872.2</v>
      </c>
      <c r="L56" s="53">
        <f>(G56+H56+I56+J56+K56)*C56</f>
        <v>2616.6</v>
      </c>
      <c r="M56" s="93">
        <f t="shared" si="9"/>
        <v>20932.8</v>
      </c>
      <c r="N56" s="38"/>
    </row>
    <row r="57" spans="1:14" x14ac:dyDescent="0.25">
      <c r="A57" s="54"/>
      <c r="B57" s="57" t="s">
        <v>51</v>
      </c>
      <c r="C57" s="91">
        <v>1</v>
      </c>
      <c r="D57" s="66">
        <v>12</v>
      </c>
      <c r="E57" s="66" t="s">
        <v>16</v>
      </c>
      <c r="F57" s="55"/>
      <c r="G57" s="75">
        <v>4073</v>
      </c>
      <c r="H57" s="75"/>
      <c r="I57" s="75"/>
      <c r="J57" s="75"/>
      <c r="K57" s="75">
        <f>G57*30%</f>
        <v>1221.8999999999999</v>
      </c>
      <c r="L57" s="53">
        <f t="shared" ref="L57" si="11">(G57+H57+I57+J57+K57)*C57</f>
        <v>5294.9</v>
      </c>
      <c r="M57" s="93">
        <f t="shared" si="9"/>
        <v>42359.199999999997</v>
      </c>
      <c r="N57" s="38"/>
    </row>
    <row r="58" spans="1:14" x14ac:dyDescent="0.25">
      <c r="A58" s="54"/>
      <c r="B58" s="43" t="s">
        <v>83</v>
      </c>
      <c r="C58" s="91"/>
      <c r="D58" s="66"/>
      <c r="E58" s="66"/>
      <c r="F58" s="55"/>
      <c r="G58" s="75"/>
      <c r="H58" s="75"/>
      <c r="I58" s="75"/>
      <c r="J58" s="75"/>
      <c r="K58" s="75"/>
      <c r="L58" s="75"/>
      <c r="M58" s="93"/>
      <c r="N58" s="37"/>
    </row>
    <row r="59" spans="1:14" x14ac:dyDescent="0.25">
      <c r="A59" s="54"/>
      <c r="B59" s="57" t="s">
        <v>53</v>
      </c>
      <c r="C59" s="91">
        <v>1</v>
      </c>
      <c r="D59" s="66">
        <v>10</v>
      </c>
      <c r="E59" s="66" t="s">
        <v>16</v>
      </c>
      <c r="F59" s="55"/>
      <c r="G59" s="75">
        <v>3496</v>
      </c>
      <c r="H59" s="75"/>
      <c r="I59" s="75"/>
      <c r="J59" s="75"/>
      <c r="K59" s="75">
        <f t="shared" ref="K59:K61" si="12">G59*30%</f>
        <v>1048.8</v>
      </c>
      <c r="L59" s="53">
        <f t="shared" ref="L59:L61" si="13">(G59+H59+I59+J59+K59)*C59</f>
        <v>4544.8</v>
      </c>
      <c r="M59" s="93">
        <f t="shared" si="9"/>
        <v>36358.400000000001</v>
      </c>
      <c r="N59" s="38"/>
    </row>
    <row r="60" spans="1:14" x14ac:dyDescent="0.25">
      <c r="A60" s="54"/>
      <c r="B60" s="57" t="s">
        <v>24</v>
      </c>
      <c r="C60" s="91">
        <v>1</v>
      </c>
      <c r="D60" s="66">
        <v>10</v>
      </c>
      <c r="E60" s="66" t="s">
        <v>16</v>
      </c>
      <c r="F60" s="55"/>
      <c r="G60" s="75">
        <v>3496</v>
      </c>
      <c r="H60" s="75"/>
      <c r="I60" s="75"/>
      <c r="J60" s="75"/>
      <c r="K60" s="75">
        <f t="shared" si="12"/>
        <v>1048.8</v>
      </c>
      <c r="L60" s="53">
        <f t="shared" si="13"/>
        <v>4544.8</v>
      </c>
      <c r="M60" s="93">
        <f t="shared" si="9"/>
        <v>36358.400000000001</v>
      </c>
    </row>
    <row r="61" spans="1:14" x14ac:dyDescent="0.25">
      <c r="A61" s="54"/>
      <c r="B61" s="57" t="s">
        <v>88</v>
      </c>
      <c r="C61" s="91">
        <v>1</v>
      </c>
      <c r="D61" s="66">
        <v>9</v>
      </c>
      <c r="E61" s="66" t="s">
        <v>23</v>
      </c>
      <c r="F61" s="55" t="s">
        <v>17</v>
      </c>
      <c r="G61" s="75">
        <v>3323</v>
      </c>
      <c r="H61" s="75"/>
      <c r="I61" s="75"/>
      <c r="J61" s="75"/>
      <c r="K61" s="75">
        <f t="shared" si="12"/>
        <v>996.9</v>
      </c>
      <c r="L61" s="53">
        <f t="shared" si="13"/>
        <v>4319.8999999999996</v>
      </c>
      <c r="M61" s="93">
        <f t="shared" si="9"/>
        <v>34559.199999999997</v>
      </c>
      <c r="N61" s="37"/>
    </row>
    <row r="62" spans="1:14" ht="26.4" x14ac:dyDescent="0.25">
      <c r="A62" s="54"/>
      <c r="B62" s="43" t="s">
        <v>49</v>
      </c>
      <c r="C62" s="91"/>
      <c r="D62" s="66"/>
      <c r="E62" s="66"/>
      <c r="F62" s="55"/>
      <c r="G62" s="75"/>
      <c r="H62" s="75"/>
      <c r="I62" s="75"/>
      <c r="J62" s="75"/>
      <c r="K62" s="75"/>
      <c r="L62" s="75"/>
      <c r="M62" s="93"/>
      <c r="N62" s="34"/>
    </row>
    <row r="63" spans="1:14" x14ac:dyDescent="0.25">
      <c r="A63" s="54"/>
      <c r="B63" s="57" t="s">
        <v>34</v>
      </c>
      <c r="C63" s="91">
        <v>1</v>
      </c>
      <c r="D63" s="66">
        <v>13</v>
      </c>
      <c r="E63" s="66" t="s">
        <v>16</v>
      </c>
      <c r="F63" s="55" t="s">
        <v>17</v>
      </c>
      <c r="G63" s="56">
        <v>4361</v>
      </c>
      <c r="H63" s="56"/>
      <c r="I63" s="56"/>
      <c r="J63" s="56"/>
      <c r="K63" s="75">
        <f>G63*30%</f>
        <v>1308.3</v>
      </c>
      <c r="L63" s="53">
        <f>(G63+H63+I63+J63+K63)*C63</f>
        <v>5669.3</v>
      </c>
      <c r="M63" s="93">
        <f t="shared" si="9"/>
        <v>45354.400000000001</v>
      </c>
      <c r="N63" s="34"/>
    </row>
    <row r="64" spans="1:14" ht="25.5" customHeight="1" x14ac:dyDescent="0.25">
      <c r="A64" s="54"/>
      <c r="B64" s="67" t="s">
        <v>77</v>
      </c>
      <c r="C64" s="91"/>
      <c r="D64" s="66"/>
      <c r="E64" s="66"/>
      <c r="F64" s="55"/>
      <c r="G64" s="75"/>
      <c r="H64" s="75"/>
      <c r="I64" s="75"/>
      <c r="J64" s="75"/>
      <c r="K64" s="75"/>
      <c r="L64" s="75"/>
      <c r="M64" s="93"/>
      <c r="N64" s="37"/>
    </row>
    <row r="65" spans="1:16" x14ac:dyDescent="0.25">
      <c r="A65" s="54"/>
      <c r="B65" s="57" t="s">
        <v>24</v>
      </c>
      <c r="C65" s="91">
        <v>1</v>
      </c>
      <c r="D65" s="66">
        <v>12</v>
      </c>
      <c r="E65" s="66" t="s">
        <v>16</v>
      </c>
      <c r="F65" s="55" t="s">
        <v>20</v>
      </c>
      <c r="G65" s="75">
        <v>4073</v>
      </c>
      <c r="H65" s="75"/>
      <c r="I65" s="75"/>
      <c r="J65" s="75"/>
      <c r="K65" s="75">
        <f t="shared" ref="K65:K72" si="14">G65*30%</f>
        <v>1221.8999999999999</v>
      </c>
      <c r="L65" s="53">
        <f t="shared" ref="L65:L66" si="15">(G65+H65+I65+J65+K65)*C65</f>
        <v>5294.9</v>
      </c>
      <c r="M65" s="93">
        <f t="shared" si="9"/>
        <v>42359.199999999997</v>
      </c>
      <c r="N65" s="38"/>
    </row>
    <row r="66" spans="1:16" ht="14.25" customHeight="1" x14ac:dyDescent="0.25">
      <c r="A66" s="54"/>
      <c r="B66" s="57" t="s">
        <v>88</v>
      </c>
      <c r="C66" s="91">
        <v>1</v>
      </c>
      <c r="D66" s="66">
        <v>9</v>
      </c>
      <c r="E66" s="66" t="s">
        <v>23</v>
      </c>
      <c r="F66" s="55" t="s">
        <v>17</v>
      </c>
      <c r="G66" s="75">
        <v>3323</v>
      </c>
      <c r="H66" s="75"/>
      <c r="I66" s="75"/>
      <c r="J66" s="75"/>
      <c r="K66" s="75">
        <f>G66*20%</f>
        <v>664.6</v>
      </c>
      <c r="L66" s="53">
        <f t="shared" si="15"/>
        <v>3987.6</v>
      </c>
      <c r="M66" s="93">
        <f t="shared" si="9"/>
        <v>31900.799999999999</v>
      </c>
    </row>
    <row r="67" spans="1:16" ht="26.4" x14ac:dyDescent="0.25">
      <c r="A67" s="54"/>
      <c r="B67" s="67" t="s">
        <v>61</v>
      </c>
      <c r="C67" s="91"/>
      <c r="D67" s="66"/>
      <c r="E67" s="66"/>
      <c r="F67" s="55"/>
      <c r="G67" s="75"/>
      <c r="H67" s="75"/>
      <c r="I67" s="75"/>
      <c r="J67" s="75"/>
      <c r="K67" s="75"/>
      <c r="L67" s="75"/>
      <c r="M67" s="93"/>
    </row>
    <row r="68" spans="1:16" x14ac:dyDescent="0.25">
      <c r="A68" s="54"/>
      <c r="B68" s="57" t="s">
        <v>24</v>
      </c>
      <c r="C68" s="91">
        <v>2</v>
      </c>
      <c r="D68" s="66">
        <v>12</v>
      </c>
      <c r="E68" s="66" t="s">
        <v>16</v>
      </c>
      <c r="F68" s="55"/>
      <c r="G68" s="75">
        <v>4073</v>
      </c>
      <c r="H68" s="75"/>
      <c r="I68" s="75"/>
      <c r="J68" s="75"/>
      <c r="K68" s="75">
        <f t="shared" si="14"/>
        <v>1221.8999999999999</v>
      </c>
      <c r="L68" s="53">
        <f t="shared" ref="L68:L69" si="16">(G68+H68+I68+J68+K68)*C68</f>
        <v>10589.8</v>
      </c>
      <c r="M68" s="93">
        <f t="shared" si="9"/>
        <v>84718.399999999994</v>
      </c>
      <c r="N68" s="38"/>
    </row>
    <row r="69" spans="1:16" x14ac:dyDescent="0.25">
      <c r="A69" s="54"/>
      <c r="B69" s="57" t="s">
        <v>88</v>
      </c>
      <c r="C69" s="91">
        <v>1</v>
      </c>
      <c r="D69" s="66">
        <v>7</v>
      </c>
      <c r="E69" s="66" t="s">
        <v>23</v>
      </c>
      <c r="F69" s="55" t="s">
        <v>25</v>
      </c>
      <c r="G69" s="75">
        <v>2958</v>
      </c>
      <c r="H69" s="75"/>
      <c r="I69" s="75"/>
      <c r="J69" s="75"/>
      <c r="K69" s="75">
        <f t="shared" si="14"/>
        <v>887.4</v>
      </c>
      <c r="L69" s="53">
        <f t="shared" si="16"/>
        <v>3845.4</v>
      </c>
      <c r="M69" s="93">
        <f t="shared" si="9"/>
        <v>30763.200000000001</v>
      </c>
      <c r="P69" s="2"/>
    </row>
    <row r="70" spans="1:16" ht="26.4" x14ac:dyDescent="0.25">
      <c r="A70" s="54"/>
      <c r="B70" s="67" t="s">
        <v>78</v>
      </c>
      <c r="C70" s="91"/>
      <c r="D70" s="66"/>
      <c r="E70" s="66"/>
      <c r="F70" s="55"/>
      <c r="G70" s="75"/>
      <c r="H70" s="75"/>
      <c r="I70" s="75"/>
      <c r="J70" s="75"/>
      <c r="K70" s="75"/>
      <c r="L70" s="75"/>
      <c r="M70" s="93"/>
    </row>
    <row r="71" spans="1:16" x14ac:dyDescent="0.25">
      <c r="A71" s="54"/>
      <c r="B71" s="57" t="s">
        <v>24</v>
      </c>
      <c r="C71" s="91">
        <v>1.5</v>
      </c>
      <c r="D71" s="66">
        <v>12</v>
      </c>
      <c r="E71" s="66" t="s">
        <v>16</v>
      </c>
      <c r="F71" s="55" t="s">
        <v>20</v>
      </c>
      <c r="G71" s="75">
        <v>4073</v>
      </c>
      <c r="H71" s="75"/>
      <c r="I71" s="75"/>
      <c r="J71" s="75"/>
      <c r="K71" s="75">
        <f t="shared" si="14"/>
        <v>1221.8999999999999</v>
      </c>
      <c r="L71" s="53">
        <f t="shared" ref="L71:L72" si="17">(G71+H71+I71+J71+K71)*C71</f>
        <v>7942.3499999999995</v>
      </c>
      <c r="M71" s="93">
        <f t="shared" si="9"/>
        <v>63538.799999999996</v>
      </c>
      <c r="N71" s="38"/>
    </row>
    <row r="72" spans="1:16" x14ac:dyDescent="0.25">
      <c r="A72" s="58"/>
      <c r="B72" s="59" t="s">
        <v>88</v>
      </c>
      <c r="C72" s="102">
        <v>1</v>
      </c>
      <c r="D72" s="70">
        <v>7</v>
      </c>
      <c r="E72" s="70" t="s">
        <v>23</v>
      </c>
      <c r="F72" s="60" t="s">
        <v>25</v>
      </c>
      <c r="G72" s="77">
        <v>2958</v>
      </c>
      <c r="H72" s="77"/>
      <c r="I72" s="77"/>
      <c r="J72" s="77"/>
      <c r="K72" s="77">
        <f t="shared" si="14"/>
        <v>887.4</v>
      </c>
      <c r="L72" s="103">
        <f t="shared" si="17"/>
        <v>3845.4</v>
      </c>
      <c r="M72" s="104">
        <f t="shared" si="9"/>
        <v>30763.200000000001</v>
      </c>
    </row>
    <row r="73" spans="1:16" x14ac:dyDescent="0.25">
      <c r="A73" s="54"/>
      <c r="B73" s="43" t="s">
        <v>35</v>
      </c>
      <c r="C73" s="91"/>
      <c r="D73" s="66"/>
      <c r="E73" s="66"/>
      <c r="F73" s="55"/>
      <c r="G73" s="75"/>
      <c r="H73" s="75"/>
      <c r="I73" s="75"/>
      <c r="J73" s="75"/>
      <c r="K73" s="75"/>
      <c r="L73" s="75"/>
      <c r="M73" s="114">
        <f t="shared" si="9"/>
        <v>0</v>
      </c>
    </row>
    <row r="74" spans="1:16" x14ac:dyDescent="0.25">
      <c r="A74" s="54"/>
      <c r="B74" s="57" t="s">
        <v>93</v>
      </c>
      <c r="C74" s="91">
        <v>1</v>
      </c>
      <c r="D74" s="66">
        <v>10</v>
      </c>
      <c r="E74" s="66" t="s">
        <v>19</v>
      </c>
      <c r="F74" s="55"/>
      <c r="G74" s="75">
        <v>3496</v>
      </c>
      <c r="H74" s="75"/>
      <c r="I74" s="75"/>
      <c r="J74" s="75"/>
      <c r="K74" s="75"/>
      <c r="L74" s="56">
        <f t="shared" ref="L74:L76" si="18">(G74+H74+I74+J74+K74)*C74</f>
        <v>3496</v>
      </c>
      <c r="M74" s="114">
        <f t="shared" si="9"/>
        <v>27968</v>
      </c>
    </row>
    <row r="75" spans="1:16" x14ac:dyDescent="0.25">
      <c r="A75" s="54"/>
      <c r="B75" s="57" t="s">
        <v>26</v>
      </c>
      <c r="C75" s="91">
        <v>3</v>
      </c>
      <c r="D75" s="66">
        <v>9</v>
      </c>
      <c r="E75" s="66" t="s">
        <v>19</v>
      </c>
      <c r="F75" s="55" t="s">
        <v>20</v>
      </c>
      <c r="G75" s="75">
        <v>3323</v>
      </c>
      <c r="H75" s="75"/>
      <c r="I75" s="75"/>
      <c r="J75" s="75"/>
      <c r="K75" s="75"/>
      <c r="L75" s="56">
        <f t="shared" si="18"/>
        <v>9969</v>
      </c>
      <c r="M75" s="114">
        <f t="shared" si="9"/>
        <v>79752</v>
      </c>
      <c r="N75" s="34"/>
    </row>
    <row r="76" spans="1:16" x14ac:dyDescent="0.25">
      <c r="A76" s="54"/>
      <c r="B76" s="57" t="s">
        <v>24</v>
      </c>
      <c r="C76" s="91">
        <v>0.5</v>
      </c>
      <c r="D76" s="66">
        <v>11</v>
      </c>
      <c r="E76" s="66" t="s">
        <v>16</v>
      </c>
      <c r="F76" s="55"/>
      <c r="G76" s="75">
        <v>3784</v>
      </c>
      <c r="H76" s="75"/>
      <c r="I76" s="75"/>
      <c r="J76" s="75"/>
      <c r="K76" s="75">
        <f t="shared" ref="K76" si="19">G76*30%</f>
        <v>1135.2</v>
      </c>
      <c r="L76" s="56">
        <f t="shared" si="18"/>
        <v>2459.6</v>
      </c>
      <c r="M76" s="114">
        <f t="shared" si="9"/>
        <v>19676.8</v>
      </c>
      <c r="N76" s="39"/>
    </row>
    <row r="77" spans="1:16" ht="15.6" x14ac:dyDescent="0.3">
      <c r="A77" s="68"/>
      <c r="B77" s="43" t="s">
        <v>36</v>
      </c>
      <c r="C77" s="92"/>
      <c r="D77" s="69"/>
      <c r="E77" s="69"/>
      <c r="F77" s="55"/>
      <c r="G77" s="75"/>
      <c r="H77" s="75"/>
      <c r="I77" s="75"/>
      <c r="J77" s="75"/>
      <c r="K77" s="75"/>
      <c r="L77" s="75"/>
      <c r="M77" s="114"/>
      <c r="N77" s="34"/>
      <c r="O77" s="5"/>
    </row>
    <row r="78" spans="1:16" ht="15.6" x14ac:dyDescent="0.3">
      <c r="A78" s="68"/>
      <c r="B78" s="57" t="s">
        <v>27</v>
      </c>
      <c r="C78" s="92">
        <v>1</v>
      </c>
      <c r="D78" s="69">
        <v>11</v>
      </c>
      <c r="E78" s="66" t="s">
        <v>19</v>
      </c>
      <c r="F78" s="55"/>
      <c r="G78" s="75">
        <v>3784</v>
      </c>
      <c r="H78" s="75"/>
      <c r="I78" s="75"/>
      <c r="J78" s="75"/>
      <c r="K78" s="75"/>
      <c r="L78" s="56">
        <f t="shared" ref="L78:L83" si="20">(G78+H78+I78+J78+K78)*C78</f>
        <v>3784</v>
      </c>
      <c r="M78" s="114">
        <f t="shared" si="9"/>
        <v>30272</v>
      </c>
      <c r="N78" s="34"/>
      <c r="O78" s="5"/>
    </row>
    <row r="79" spans="1:16" ht="15.6" hidden="1" x14ac:dyDescent="0.3">
      <c r="A79" s="68"/>
      <c r="B79" s="57" t="s">
        <v>28</v>
      </c>
      <c r="C79" s="74"/>
      <c r="D79" s="55"/>
      <c r="E79" s="66"/>
      <c r="F79" s="55"/>
      <c r="G79" s="75"/>
      <c r="H79" s="75"/>
      <c r="I79" s="75"/>
      <c r="J79" s="75"/>
      <c r="K79" s="75"/>
      <c r="L79" s="56">
        <f t="shared" si="20"/>
        <v>0</v>
      </c>
      <c r="M79" s="114">
        <f t="shared" si="9"/>
        <v>0</v>
      </c>
      <c r="O79" s="5"/>
    </row>
    <row r="80" spans="1:16" ht="15" customHeight="1" x14ac:dyDescent="0.3">
      <c r="A80" s="68"/>
      <c r="B80" s="57" t="s">
        <v>28</v>
      </c>
      <c r="C80" s="92">
        <v>2</v>
      </c>
      <c r="D80" s="69">
        <v>9</v>
      </c>
      <c r="E80" s="66" t="s">
        <v>19</v>
      </c>
      <c r="F80" s="55"/>
      <c r="G80" s="75">
        <v>3323</v>
      </c>
      <c r="H80" s="75"/>
      <c r="I80" s="75"/>
      <c r="J80" s="75"/>
      <c r="K80" s="75"/>
      <c r="L80" s="56">
        <f t="shared" si="20"/>
        <v>6646</v>
      </c>
      <c r="M80" s="114">
        <f t="shared" si="9"/>
        <v>53168</v>
      </c>
      <c r="O80" s="5"/>
    </row>
    <row r="81" spans="1:15" ht="15.6" x14ac:dyDescent="0.3">
      <c r="A81" s="68"/>
      <c r="B81" s="57" t="s">
        <v>89</v>
      </c>
      <c r="C81" s="92">
        <v>1</v>
      </c>
      <c r="D81" s="69">
        <v>5</v>
      </c>
      <c r="E81" s="66" t="s">
        <v>19</v>
      </c>
      <c r="F81" s="55"/>
      <c r="G81" s="75">
        <v>2613</v>
      </c>
      <c r="H81" s="75"/>
      <c r="I81" s="75"/>
      <c r="J81" s="75"/>
      <c r="K81" s="75"/>
      <c r="L81" s="56">
        <f t="shared" si="20"/>
        <v>2613</v>
      </c>
      <c r="M81" s="114">
        <f t="shared" si="9"/>
        <v>20904</v>
      </c>
      <c r="N81" s="34"/>
      <c r="O81" s="5"/>
    </row>
    <row r="82" spans="1:15" ht="15.75" customHeight="1" x14ac:dyDescent="0.3">
      <c r="A82" s="68"/>
      <c r="B82" s="57" t="s">
        <v>87</v>
      </c>
      <c r="C82" s="92">
        <v>1.5</v>
      </c>
      <c r="D82" s="69">
        <v>4</v>
      </c>
      <c r="E82" s="66" t="s">
        <v>19</v>
      </c>
      <c r="F82" s="55"/>
      <c r="G82" s="75">
        <v>2440</v>
      </c>
      <c r="H82" s="75"/>
      <c r="I82" s="75"/>
      <c r="J82" s="75"/>
      <c r="K82" s="75"/>
      <c r="L82" s="56">
        <f t="shared" si="20"/>
        <v>3660</v>
      </c>
      <c r="M82" s="114">
        <f t="shared" si="9"/>
        <v>29280</v>
      </c>
      <c r="N82" s="34"/>
      <c r="O82" s="5"/>
    </row>
    <row r="83" spans="1:15" ht="27" thickBot="1" x14ac:dyDescent="0.3">
      <c r="A83" s="115"/>
      <c r="B83" s="116" t="s">
        <v>99</v>
      </c>
      <c r="C83" s="117">
        <v>1</v>
      </c>
      <c r="D83" s="118">
        <v>5</v>
      </c>
      <c r="E83" s="119" t="s">
        <v>19</v>
      </c>
      <c r="F83" s="120"/>
      <c r="G83" s="121">
        <v>2613</v>
      </c>
      <c r="H83" s="121"/>
      <c r="I83" s="121"/>
      <c r="J83" s="121"/>
      <c r="K83" s="121"/>
      <c r="L83" s="110">
        <f t="shared" si="20"/>
        <v>2613</v>
      </c>
      <c r="M83" s="111">
        <f t="shared" si="9"/>
        <v>20904</v>
      </c>
      <c r="N83" s="34"/>
    </row>
    <row r="84" spans="1:15" ht="14.25" customHeight="1" thickBot="1" x14ac:dyDescent="0.35">
      <c r="A84" s="44"/>
      <c r="B84" s="23" t="s">
        <v>54</v>
      </c>
      <c r="C84" s="26">
        <f>SUM(C53:C83)</f>
        <v>26</v>
      </c>
      <c r="D84" s="26"/>
      <c r="E84" s="27"/>
      <c r="F84" s="28"/>
      <c r="G84" s="97">
        <f>SUM(G53:G83)</f>
        <v>79013.2</v>
      </c>
      <c r="H84" s="97">
        <f t="shared" ref="H84:M84" si="21">SUM(H53:H83)</f>
        <v>0</v>
      </c>
      <c r="I84" s="97">
        <f t="shared" si="21"/>
        <v>0</v>
      </c>
      <c r="J84" s="97">
        <f t="shared" si="21"/>
        <v>0</v>
      </c>
      <c r="K84" s="97">
        <f t="shared" si="21"/>
        <v>16021.859999999999</v>
      </c>
      <c r="L84" s="97">
        <f t="shared" si="21"/>
        <v>109090.21</v>
      </c>
      <c r="M84" s="123">
        <f t="shared" si="21"/>
        <v>872721.68</v>
      </c>
      <c r="O84" s="5"/>
    </row>
    <row r="85" spans="1:15" ht="16.5" customHeight="1" thickBot="1" x14ac:dyDescent="0.35">
      <c r="A85" s="135" t="s">
        <v>74</v>
      </c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7"/>
      <c r="O85" s="5"/>
    </row>
    <row r="86" spans="1:15" ht="15.6" x14ac:dyDescent="0.3">
      <c r="A86" s="71"/>
      <c r="B86" s="90" t="s">
        <v>65</v>
      </c>
      <c r="C86" s="72">
        <v>1</v>
      </c>
      <c r="D86" s="73"/>
      <c r="E86" s="52" t="s">
        <v>16</v>
      </c>
      <c r="F86" s="52"/>
      <c r="G86" s="73">
        <f>G20*95%</f>
        <v>4708.2</v>
      </c>
      <c r="H86" s="73"/>
      <c r="I86" s="73"/>
      <c r="J86" s="73"/>
      <c r="K86" s="75">
        <f t="shared" ref="K86" si="22">G86*30%</f>
        <v>1412.4599999999998</v>
      </c>
      <c r="L86" s="53">
        <f t="shared" ref="L86" si="23">G86+H86+I86+J86+K86</f>
        <v>6120.66</v>
      </c>
      <c r="M86" s="93">
        <f t="shared" ref="M86:M96" si="24">L86*8</f>
        <v>48965.279999999999</v>
      </c>
      <c r="O86" s="5"/>
    </row>
    <row r="87" spans="1:15" ht="15.6" x14ac:dyDescent="0.3">
      <c r="A87" s="65"/>
      <c r="B87" s="43" t="s">
        <v>39</v>
      </c>
      <c r="C87" s="55"/>
      <c r="D87" s="75"/>
      <c r="E87" s="55"/>
      <c r="F87" s="55"/>
      <c r="G87" s="75"/>
      <c r="H87" s="75"/>
      <c r="I87" s="75"/>
      <c r="J87" s="75"/>
      <c r="K87" s="75"/>
      <c r="L87" s="75"/>
      <c r="M87" s="93"/>
      <c r="O87" s="5"/>
    </row>
    <row r="88" spans="1:15" ht="15.6" x14ac:dyDescent="0.3">
      <c r="A88" s="65"/>
      <c r="B88" s="62" t="s">
        <v>100</v>
      </c>
      <c r="C88" s="74">
        <v>1</v>
      </c>
      <c r="D88" s="75">
        <v>12</v>
      </c>
      <c r="E88" s="55" t="s">
        <v>16</v>
      </c>
      <c r="F88" s="55"/>
      <c r="G88" s="75">
        <v>4073</v>
      </c>
      <c r="H88" s="75"/>
      <c r="I88" s="75">
        <f>G88*10%</f>
        <v>407.3</v>
      </c>
      <c r="J88" s="75"/>
      <c r="K88" s="75">
        <f t="shared" ref="K88:K89" si="25">G88*30%</f>
        <v>1221.8999999999999</v>
      </c>
      <c r="L88" s="53">
        <f t="shared" ref="L88:L90" si="26">G88+H88+I88+J88+K88</f>
        <v>5702.2</v>
      </c>
      <c r="M88" s="93">
        <f t="shared" si="24"/>
        <v>45617.599999999999</v>
      </c>
      <c r="O88" s="5"/>
    </row>
    <row r="89" spans="1:15" ht="15.6" x14ac:dyDescent="0.3">
      <c r="A89" s="65"/>
      <c r="B89" s="62" t="s">
        <v>55</v>
      </c>
      <c r="C89" s="74">
        <v>1</v>
      </c>
      <c r="D89" s="75">
        <v>12</v>
      </c>
      <c r="E89" s="55" t="s">
        <v>16</v>
      </c>
      <c r="F89" s="55"/>
      <c r="G89" s="75">
        <v>4073</v>
      </c>
      <c r="H89" s="75"/>
      <c r="I89" s="75"/>
      <c r="J89" s="75"/>
      <c r="K89" s="75">
        <f t="shared" si="25"/>
        <v>1221.8999999999999</v>
      </c>
      <c r="L89" s="53">
        <f t="shared" si="26"/>
        <v>5294.9</v>
      </c>
      <c r="M89" s="93">
        <f t="shared" si="24"/>
        <v>42359.199999999997</v>
      </c>
      <c r="O89" s="5"/>
    </row>
    <row r="90" spans="1:15" ht="15.6" x14ac:dyDescent="0.3">
      <c r="A90" s="65"/>
      <c r="B90" s="62" t="s">
        <v>79</v>
      </c>
      <c r="C90" s="74">
        <v>1</v>
      </c>
      <c r="D90" s="75">
        <v>9</v>
      </c>
      <c r="E90" s="55" t="s">
        <v>23</v>
      </c>
      <c r="F90" s="55"/>
      <c r="G90" s="75">
        <v>3323</v>
      </c>
      <c r="H90" s="75"/>
      <c r="I90" s="75"/>
      <c r="J90" s="75"/>
      <c r="K90" s="75">
        <f>G90*20%</f>
        <v>664.6</v>
      </c>
      <c r="L90" s="53">
        <f t="shared" si="26"/>
        <v>3987.6</v>
      </c>
      <c r="M90" s="93">
        <f t="shared" si="24"/>
        <v>31900.799999999999</v>
      </c>
      <c r="O90" s="5"/>
    </row>
    <row r="91" spans="1:15" ht="15.6" hidden="1" x14ac:dyDescent="0.3">
      <c r="A91" s="65"/>
      <c r="B91" s="62"/>
      <c r="C91" s="74"/>
      <c r="D91" s="75"/>
      <c r="E91" s="55"/>
      <c r="F91" s="55"/>
      <c r="G91" s="75"/>
      <c r="H91" s="75"/>
      <c r="I91" s="75"/>
      <c r="J91" s="75"/>
      <c r="K91" s="75"/>
      <c r="L91" s="53"/>
      <c r="M91" s="93"/>
      <c r="O91" s="5"/>
    </row>
    <row r="92" spans="1:15" ht="15.6" x14ac:dyDescent="0.3">
      <c r="A92" s="65"/>
      <c r="B92" s="43" t="s">
        <v>59</v>
      </c>
      <c r="C92" s="55"/>
      <c r="D92" s="75"/>
      <c r="E92" s="55"/>
      <c r="F92" s="55"/>
      <c r="G92" s="75"/>
      <c r="H92" s="75"/>
      <c r="I92" s="75"/>
      <c r="J92" s="75"/>
      <c r="K92" s="75"/>
      <c r="L92" s="75"/>
      <c r="M92" s="93"/>
      <c r="O92" s="5"/>
    </row>
    <row r="93" spans="1:15" ht="15.6" x14ac:dyDescent="0.3">
      <c r="A93" s="65"/>
      <c r="B93" s="62" t="s">
        <v>100</v>
      </c>
      <c r="C93" s="74">
        <v>1</v>
      </c>
      <c r="D93" s="75">
        <v>12</v>
      </c>
      <c r="E93" s="55" t="s">
        <v>16</v>
      </c>
      <c r="F93" s="55"/>
      <c r="G93" s="75">
        <v>4073</v>
      </c>
      <c r="H93" s="75"/>
      <c r="I93" s="75">
        <f>G93*10%</f>
        <v>407.3</v>
      </c>
      <c r="J93" s="75"/>
      <c r="K93" s="75">
        <f>G93*10%</f>
        <v>407.3</v>
      </c>
      <c r="L93" s="56">
        <f t="shared" ref="L93:L96" si="27">G93+H93+I93+J93+K93</f>
        <v>4887.6000000000004</v>
      </c>
      <c r="M93" s="114">
        <f t="shared" si="24"/>
        <v>39100.800000000003</v>
      </c>
      <c r="O93" s="5"/>
    </row>
    <row r="94" spans="1:15" ht="15.6" x14ac:dyDescent="0.3">
      <c r="A94" s="65"/>
      <c r="B94" s="62" t="s">
        <v>57</v>
      </c>
      <c r="C94" s="74">
        <v>1</v>
      </c>
      <c r="D94" s="75">
        <v>7</v>
      </c>
      <c r="E94" s="55" t="s">
        <v>19</v>
      </c>
      <c r="F94" s="55"/>
      <c r="G94" s="75">
        <v>2958</v>
      </c>
      <c r="H94" s="75"/>
      <c r="I94" s="75"/>
      <c r="J94" s="75"/>
      <c r="K94" s="75"/>
      <c r="L94" s="56">
        <f t="shared" si="27"/>
        <v>2958</v>
      </c>
      <c r="M94" s="114">
        <f t="shared" si="24"/>
        <v>23664</v>
      </c>
      <c r="O94" s="5"/>
    </row>
    <row r="95" spans="1:15" ht="15.6" x14ac:dyDescent="0.3">
      <c r="A95" s="65"/>
      <c r="B95" s="62" t="s">
        <v>101</v>
      </c>
      <c r="C95" s="74">
        <v>1</v>
      </c>
      <c r="D95" s="75">
        <v>7</v>
      </c>
      <c r="E95" s="55" t="s">
        <v>19</v>
      </c>
      <c r="F95" s="55"/>
      <c r="G95" s="75">
        <v>2958</v>
      </c>
      <c r="H95" s="75"/>
      <c r="I95" s="75"/>
      <c r="J95" s="75"/>
      <c r="K95" s="75"/>
      <c r="L95" s="56">
        <f t="shared" si="27"/>
        <v>2958</v>
      </c>
      <c r="M95" s="114">
        <f t="shared" si="24"/>
        <v>23664</v>
      </c>
      <c r="O95" s="5"/>
    </row>
    <row r="96" spans="1:15" ht="26.4" x14ac:dyDescent="0.3">
      <c r="A96" s="65"/>
      <c r="B96" s="62" t="s">
        <v>102</v>
      </c>
      <c r="C96" s="74">
        <v>1</v>
      </c>
      <c r="D96" s="75">
        <v>4</v>
      </c>
      <c r="E96" s="55" t="s">
        <v>19</v>
      </c>
      <c r="F96" s="55"/>
      <c r="G96" s="75">
        <v>2440</v>
      </c>
      <c r="H96" s="75"/>
      <c r="I96" s="75"/>
      <c r="J96" s="75"/>
      <c r="K96" s="75"/>
      <c r="L96" s="56">
        <f t="shared" si="27"/>
        <v>2440</v>
      </c>
      <c r="M96" s="114">
        <f t="shared" si="24"/>
        <v>19520</v>
      </c>
      <c r="O96" s="5"/>
    </row>
    <row r="97" spans="1:15" ht="16.2" thickBot="1" x14ac:dyDescent="0.35">
      <c r="A97" s="124"/>
      <c r="B97" s="63" t="s">
        <v>56</v>
      </c>
      <c r="C97" s="76">
        <v>1</v>
      </c>
      <c r="D97" s="77">
        <v>6</v>
      </c>
      <c r="E97" s="60" t="s">
        <v>23</v>
      </c>
      <c r="F97" s="60"/>
      <c r="G97" s="77">
        <v>2785</v>
      </c>
      <c r="H97" s="77"/>
      <c r="I97" s="77"/>
      <c r="J97" s="77"/>
      <c r="K97" s="77">
        <f>G97*10%</f>
        <v>278.5</v>
      </c>
      <c r="L97" s="61">
        <f>G97+H97+I97+J97+K97</f>
        <v>3063.5</v>
      </c>
      <c r="M97" s="125">
        <f t="shared" ref="M97" si="28">L97*8</f>
        <v>24508</v>
      </c>
      <c r="O97" s="5"/>
    </row>
    <row r="98" spans="1:15" ht="15.75" customHeight="1" thickBot="1" x14ac:dyDescent="0.35">
      <c r="A98" s="50"/>
      <c r="B98" s="23" t="s">
        <v>58</v>
      </c>
      <c r="C98" s="40">
        <f>SUM(C86:C97)</f>
        <v>9</v>
      </c>
      <c r="D98" s="40"/>
      <c r="E98" s="41"/>
      <c r="F98" s="40"/>
      <c r="G98" s="97">
        <f>SUM(G86:G97)</f>
        <v>31391.200000000001</v>
      </c>
      <c r="H98" s="97">
        <f t="shared" ref="H98:L98" si="29">SUM(H86:H97)</f>
        <v>0</v>
      </c>
      <c r="I98" s="97">
        <f t="shared" si="29"/>
        <v>814.6</v>
      </c>
      <c r="J98" s="97">
        <f t="shared" si="29"/>
        <v>0</v>
      </c>
      <c r="K98" s="97">
        <f t="shared" si="29"/>
        <v>5206.66</v>
      </c>
      <c r="L98" s="97">
        <f t="shared" si="29"/>
        <v>37412.46</v>
      </c>
      <c r="M98" s="123">
        <f>SUM(M86:M97)</f>
        <v>299299.68</v>
      </c>
      <c r="O98" s="5"/>
    </row>
    <row r="99" spans="1:15" ht="16.2" thickBot="1" x14ac:dyDescent="0.35">
      <c r="A99" s="45"/>
      <c r="B99" s="85"/>
      <c r="C99" s="86"/>
      <c r="D99" s="87"/>
      <c r="E99" s="87"/>
      <c r="F99" s="87"/>
      <c r="G99" s="87"/>
      <c r="H99" s="87"/>
      <c r="I99" s="87"/>
      <c r="J99" s="87"/>
      <c r="K99" s="87"/>
      <c r="L99" s="87"/>
      <c r="M99" s="88"/>
      <c r="O99" s="5"/>
    </row>
    <row r="100" spans="1:15" ht="16.2" thickBot="1" x14ac:dyDescent="0.35">
      <c r="A100" s="46"/>
      <c r="B100" s="47" t="s">
        <v>60</v>
      </c>
      <c r="C100" s="48">
        <f>C101+C102+C103</f>
        <v>65</v>
      </c>
      <c r="D100" s="89"/>
      <c r="E100" s="89"/>
      <c r="F100" s="89"/>
      <c r="G100" s="98">
        <f>G101+G102+G103</f>
        <v>178296</v>
      </c>
      <c r="H100" s="98">
        <f t="shared" ref="H100:M100" si="30">H101+H102+H103</f>
        <v>1621.3789999999999</v>
      </c>
      <c r="I100" s="98">
        <f t="shared" si="30"/>
        <v>814.6</v>
      </c>
      <c r="J100" s="98">
        <f t="shared" si="30"/>
        <v>3135.9645</v>
      </c>
      <c r="K100" s="98">
        <f t="shared" si="30"/>
        <v>22715.32</v>
      </c>
      <c r="L100" s="98">
        <f>L101+L102+L103</f>
        <v>239276.96350000001</v>
      </c>
      <c r="M100" s="126">
        <f t="shared" si="30"/>
        <v>1914215.7080000001</v>
      </c>
      <c r="O100" s="5"/>
    </row>
    <row r="101" spans="1:15" ht="15.6" x14ac:dyDescent="0.3">
      <c r="A101" s="78"/>
      <c r="B101" s="79" t="s">
        <v>29</v>
      </c>
      <c r="C101" s="72">
        <f>C53+C55+C56+C57+C59+C60+C63+C65+C68+C71+C76+C86+C88+C89+C93+C20</f>
        <v>16.5</v>
      </c>
      <c r="D101" s="52"/>
      <c r="E101" s="52"/>
      <c r="F101" s="52"/>
      <c r="G101" s="73">
        <f t="shared" ref="G101:M101" si="31">G53+G55+G56+G57+G59+G60+G63+G65+G68+G71+G76+G86+G88+G89+G93+G20</f>
        <v>66742.399999999994</v>
      </c>
      <c r="H101" s="73">
        <f t="shared" si="31"/>
        <v>862.529</v>
      </c>
      <c r="I101" s="73">
        <f t="shared" si="31"/>
        <v>814.6</v>
      </c>
      <c r="J101" s="73">
        <f t="shared" si="31"/>
        <v>2909.2645000000002</v>
      </c>
      <c r="K101" s="73">
        <f t="shared" si="31"/>
        <v>18335.919999999998</v>
      </c>
      <c r="L101" s="73">
        <f t="shared" si="31"/>
        <v>92530.863500000007</v>
      </c>
      <c r="M101" s="127">
        <f t="shared" si="31"/>
        <v>740246.90800000005</v>
      </c>
      <c r="O101" s="5"/>
    </row>
    <row r="102" spans="1:15" ht="15.6" x14ac:dyDescent="0.3">
      <c r="A102" s="80"/>
      <c r="B102" s="81" t="s">
        <v>37</v>
      </c>
      <c r="C102" s="74">
        <f>C61+C66+C69+C72+C90+C91+C97</f>
        <v>6</v>
      </c>
      <c r="D102" s="55"/>
      <c r="E102" s="55"/>
      <c r="F102" s="55"/>
      <c r="G102" s="75">
        <f>G61+G66+G69+G72+G90+G91+G97</f>
        <v>18670</v>
      </c>
      <c r="H102" s="75">
        <f t="shared" ref="H102:M102" si="32">H61+H66+H69+H72+H90+H91+H97</f>
        <v>0</v>
      </c>
      <c r="I102" s="75">
        <f t="shared" si="32"/>
        <v>0</v>
      </c>
      <c r="J102" s="75">
        <f t="shared" si="32"/>
        <v>0</v>
      </c>
      <c r="K102" s="75">
        <f t="shared" si="32"/>
        <v>4379.4000000000005</v>
      </c>
      <c r="L102" s="75">
        <f t="shared" si="32"/>
        <v>23049.399999999998</v>
      </c>
      <c r="M102" s="128">
        <f t="shared" si="32"/>
        <v>184395.19999999998</v>
      </c>
      <c r="O102" s="5"/>
    </row>
    <row r="103" spans="1:15" ht="15.6" x14ac:dyDescent="0.3">
      <c r="A103" s="80"/>
      <c r="B103" s="81" t="s">
        <v>30</v>
      </c>
      <c r="C103" s="74">
        <f>C104+C105</f>
        <v>42.5</v>
      </c>
      <c r="D103" s="55"/>
      <c r="E103" s="55"/>
      <c r="F103" s="55"/>
      <c r="G103" s="75">
        <f t="shared" ref="G103:K103" si="33">G104+G105</f>
        <v>92883.6</v>
      </c>
      <c r="H103" s="75">
        <f t="shared" si="33"/>
        <v>758.85</v>
      </c>
      <c r="I103" s="75">
        <f t="shared" si="33"/>
        <v>0</v>
      </c>
      <c r="J103" s="75">
        <f t="shared" si="33"/>
        <v>226.70000000000002</v>
      </c>
      <c r="K103" s="75">
        <f t="shared" si="33"/>
        <v>0</v>
      </c>
      <c r="L103" s="75">
        <f t="shared" ref="L103" si="34">L104+L105</f>
        <v>123696.70000000001</v>
      </c>
      <c r="M103" s="128">
        <f t="shared" ref="M103" si="35">M104+M105</f>
        <v>989573.60000000009</v>
      </c>
      <c r="O103" s="5"/>
    </row>
    <row r="104" spans="1:15" x14ac:dyDescent="0.25">
      <c r="A104" s="80"/>
      <c r="B104" s="81" t="s">
        <v>31</v>
      </c>
      <c r="C104" s="74">
        <f>C22+C23+C24+C26+C27+C29+C30+C31+C34+C36+C38+C40+C46+C47+C48+C49+C50+C74+C75+C78+C79+C80+C81+C82+C83+C94+C95+C96</f>
        <v>33</v>
      </c>
      <c r="D104" s="55"/>
      <c r="E104" s="55"/>
      <c r="F104" s="55"/>
      <c r="G104" s="75">
        <f t="shared" ref="G104:M104" si="36">G22+G23+G24+G26+G27+G29+G30+G31+G34+G36+G38+G40+G46+G47+G48+G49+G50+G74+G75+G78+G79+G80+G81+G82+G83+G94+G95+G96</f>
        <v>82759.600000000006</v>
      </c>
      <c r="H104" s="75">
        <f t="shared" si="36"/>
        <v>0</v>
      </c>
      <c r="I104" s="75">
        <f t="shared" si="36"/>
        <v>0</v>
      </c>
      <c r="J104" s="75">
        <f t="shared" si="36"/>
        <v>0</v>
      </c>
      <c r="K104" s="75">
        <f t="shared" si="36"/>
        <v>0</v>
      </c>
      <c r="L104" s="75">
        <f t="shared" si="36"/>
        <v>102524.6</v>
      </c>
      <c r="M104" s="128">
        <f t="shared" si="36"/>
        <v>820196.8</v>
      </c>
    </row>
    <row r="105" spans="1:15" ht="13.8" thickBot="1" x14ac:dyDescent="0.3">
      <c r="A105" s="82"/>
      <c r="B105" s="83" t="s">
        <v>80</v>
      </c>
      <c r="C105" s="84">
        <f>C41+C42+C43+C44+C39</f>
        <v>9.5</v>
      </c>
      <c r="D105" s="84"/>
      <c r="E105" s="84"/>
      <c r="F105" s="84"/>
      <c r="G105" s="99">
        <f t="shared" ref="G105:K105" si="37">G41+G42+G43+G44+G39</f>
        <v>10124</v>
      </c>
      <c r="H105" s="99">
        <f t="shared" si="37"/>
        <v>758.85</v>
      </c>
      <c r="I105" s="99">
        <f t="shared" si="37"/>
        <v>0</v>
      </c>
      <c r="J105" s="99">
        <f t="shared" si="37"/>
        <v>226.70000000000002</v>
      </c>
      <c r="K105" s="99">
        <f t="shared" si="37"/>
        <v>0</v>
      </c>
      <c r="L105" s="99">
        <f t="shared" ref="L105:M105" si="38">L41+L42+L43+L44+L39</f>
        <v>21172.1</v>
      </c>
      <c r="M105" s="129">
        <f t="shared" si="38"/>
        <v>169376.8</v>
      </c>
    </row>
    <row r="107" spans="1:15" x14ac:dyDescent="0.25">
      <c r="C107" s="29"/>
    </row>
    <row r="108" spans="1:15" ht="15.6" x14ac:dyDescent="0.3">
      <c r="B108" s="49" t="s">
        <v>104</v>
      </c>
      <c r="C108" s="49"/>
      <c r="D108" s="49"/>
      <c r="E108" s="49"/>
      <c r="F108" s="49" t="s">
        <v>105</v>
      </c>
      <c r="L108" s="29"/>
    </row>
    <row r="109" spans="1:15" ht="15.6" x14ac:dyDescent="0.3">
      <c r="B109" s="32"/>
      <c r="C109" s="49"/>
      <c r="D109" s="49"/>
      <c r="E109" s="49"/>
      <c r="F109" s="32"/>
      <c r="L109" s="29"/>
    </row>
    <row r="110" spans="1:15" ht="15.6" x14ac:dyDescent="0.3">
      <c r="B110" s="49" t="s">
        <v>18</v>
      </c>
      <c r="C110" s="49"/>
      <c r="D110" s="49"/>
      <c r="E110" s="49"/>
      <c r="F110" s="49" t="s">
        <v>106</v>
      </c>
      <c r="L110" s="29"/>
    </row>
    <row r="111" spans="1:15" x14ac:dyDescent="0.25">
      <c r="B111" s="2"/>
      <c r="C111" s="2"/>
      <c r="D111" s="2"/>
      <c r="E111" s="2"/>
      <c r="F111" s="2"/>
      <c r="G111" s="2"/>
    </row>
    <row r="112" spans="1:15" x14ac:dyDescent="0.25">
      <c r="B112" s="2"/>
      <c r="C112" s="2"/>
      <c r="D112" s="2"/>
      <c r="E112" s="2"/>
      <c r="F112" s="2"/>
      <c r="G112" s="2"/>
      <c r="J112" s="33"/>
    </row>
    <row r="113" spans="3:12" x14ac:dyDescent="0.25">
      <c r="C113" s="29">
        <f>C101+C102+C103</f>
        <v>65</v>
      </c>
    </row>
    <row r="114" spans="3:12" x14ac:dyDescent="0.25">
      <c r="J114" s="33"/>
    </row>
    <row r="119" spans="3:12" x14ac:dyDescent="0.25">
      <c r="L119" s="7"/>
    </row>
  </sheetData>
  <mergeCells count="17">
    <mergeCell ref="A52:M52"/>
    <mergeCell ref="A16:M16"/>
    <mergeCell ref="I7:M7"/>
    <mergeCell ref="I8:M8"/>
    <mergeCell ref="I11:L11"/>
    <mergeCell ref="A85:M85"/>
    <mergeCell ref="E17:E18"/>
    <mergeCell ref="A19:M19"/>
    <mergeCell ref="A33:M33"/>
    <mergeCell ref="A14:M14"/>
    <mergeCell ref="F17:F18"/>
    <mergeCell ref="C17:C18"/>
    <mergeCell ref="A17:A18"/>
    <mergeCell ref="K17:K18"/>
    <mergeCell ref="A15:M15"/>
    <mergeCell ref="B17:B18"/>
    <mergeCell ref="D17:D18"/>
  </mergeCells>
  <pageMargins left="0.74803149606299213" right="0.31496062992125984" top="0.9055118110236221" bottom="0.51181102362204722" header="0.51181102362204722" footer="0.51181102362204722"/>
  <pageSetup paperSize="9" scale="85" orientation="landscape" verticalDpi="0" r:id="rId1"/>
  <headerFooter alignWithMargins="0"/>
  <rowBreaks count="2" manualBreakCount="2">
    <brk id="32" max="12" man="1"/>
    <brk id="7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штати на 02.05.19</vt:lpstr>
      <vt:lpstr>'штати на 02.05.19'!Область_печати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Sirius</dc:creator>
  <cp:lastModifiedBy>Стасюк</cp:lastModifiedBy>
  <cp:lastPrinted>2019-05-07T13:06:03Z</cp:lastPrinted>
  <dcterms:created xsi:type="dcterms:W3CDTF">2018-12-21T14:05:13Z</dcterms:created>
  <dcterms:modified xsi:type="dcterms:W3CDTF">2019-05-08T10:04:05Z</dcterms:modified>
</cp:coreProperties>
</file>