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7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'113067'!$A$1:$AA$76</definedName>
  </definedNames>
  <calcPr fullCalcOnLoad="1"/>
</workbook>
</file>

<file path=xl/sharedStrings.xml><?xml version="1.0" encoding="utf-8"?>
<sst xmlns="http://schemas.openxmlformats.org/spreadsheetml/2006/main" count="146" uniqueCount="146">
  <si>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</si>
  <si>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</si>
  <si>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</si>
  <si>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</si>
  <si>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</si>
  <si>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</si>
  <si>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</si>
  <si>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</si>
  <si>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</si>
  <si>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</si>
  <si>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</si>
  <si>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</si>
  <si>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</si>
  <si>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</si>
  <si>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</si>
  <si>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</si>
  <si>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</si>
  <si>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</si>
  <si>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</si>
  <si>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</si>
  <si>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</si>
  <si>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</si>
  <si>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</si>
  <si>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</si>
  <si>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</si>
  <si>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Всього по області</t>
  </si>
  <si>
    <t>Дунаєвецький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</si>
  <si>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</si>
  <si>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</si>
  <si>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</si>
  <si>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</si>
  <si>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</si>
  <si>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</si>
  <si>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</si>
  <si>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</si>
  <si>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</si>
  <si>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</si>
  <si>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</si>
  <si>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</si>
  <si>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</si>
  <si>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</si>
  <si>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</si>
  <si>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</si>
  <si>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</si>
  <si>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</si>
  <si>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</si>
  <si>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</si>
  <si>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</si>
  <si>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</si>
  <si>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</si>
  <si>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</si>
  <si>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</si>
  <si>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</si>
  <si>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</si>
  <si>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</si>
  <si>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</si>
  <si>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</si>
  <si>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</si>
  <si>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</si>
  <si>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</si>
  <si>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</si>
  <si>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</si>
  <si>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</si>
  <si>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</si>
  <si>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</si>
  <si>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</si>
  <si>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</si>
  <si>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</si>
  <si>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</si>
  <si>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</si>
  <si>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</si>
  <si>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</si>
  <si>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</si>
  <si>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</si>
  <si>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</si>
  <si>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</si>
  <si>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грн.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</si>
  <si>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</si>
  <si>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</si>
  <si>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</si>
  <si>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</si>
  <si>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</si>
  <si>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</si>
  <si>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</si>
  <si>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отг. Ганнопільська  (Славутський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</si>
  <si>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</si>
  <si>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</si>
  <si>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</si>
  <si>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</si>
  <si>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</si>
  <si>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</si>
  <si>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</si>
  <si>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</si>
  <si>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</si>
  <si>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</si>
  <si>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</si>
  <si>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</si>
  <si>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</si>
  <si>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</si>
  <si>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</si>
  <si>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</si>
  <si>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</si>
  <si>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</si>
  <si>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</si>
  <si>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</si>
  <si>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</si>
  <si>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</si>
  <si>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</si>
  <si>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</si>
  <si>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</si>
  <si>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</si>
  <si>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</si>
  <si>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</si>
  <si>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</si>
  <si>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</si>
  <si>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 пільг  та  житлових субсидій населенню на придбання  твердого  та  рідкого  пічного  побутового   палива і скрапленого газу за рахунок відповідної субвенції з державного бюджету</t>
  </si>
  <si>
    <t xml:space="preserve">Субвенція з місцевого бюджету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</si>
  <si>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</si>
  <si>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Міжбюджетні трансферти з обласного бюджету місцевим бюджетам на 2018 рік</t>
  </si>
  <si>
    <t xml:space="preserve">С у б в е н ц і ї  </t>
  </si>
  <si>
    <t xml:space="preserve">Загальний фонд </t>
  </si>
  <si>
    <t>Додаток 5
до рішення обласної ради
"Про внесення змін до обласного бюджету на 2018 рік"</t>
  </si>
  <si>
    <t>Субвенція з місцевого бюджету на проведення виборів депутатів 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</si>
  <si>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</si>
  <si>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Спеціальний фонд</t>
  </si>
  <si>
    <t>Субвенція з місцевого бюджету за рахунок залишку коштів освітньої субвенції, що утворився на початок бюджетного періоду на:</t>
  </si>
  <si>
    <t>придбання шкільних автобусів</t>
  </si>
  <si>
    <t xml:space="preserve">С у б в е н ц і ї </t>
  </si>
  <si>
    <t xml:space="preserve">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 </t>
  </si>
  <si>
    <t xml:space="preserve"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 </t>
  </si>
  <si>
    <t xml:space="preserve">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навчання, за рахунок залишків коштів </t>
  </si>
  <si>
    <t>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них, для шкіл з навчанням румунською та угорською мовами)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</si>
  <si>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</si>
  <si>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(оснащення кабінетів інклюзивно-ресурсних центрів (видатки розвитку))</t>
  </si>
  <si>
    <t>Субвенція з місцевого бюджету за рахунок залишку коштів освітньої субвенції, що утворився на початок бюджетного періоду (придбання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мов)</t>
  </si>
  <si>
    <t>від ___ вересня 2018 року 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</si>
  <si>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</si>
  <si>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Закупівля дидактичних матеріалів, сучасних меблів,
комп’ютерного обладнання, відповідного мультимедійного
контенту для початкових класів згідно з переліком,
затвердженим МОН України (видатки розвитку): </t>
  </si>
  <si>
    <t xml:space="preserve">на закупівлю
сучасних меблів
для початкових
класів нової
української
школи </t>
  </si>
  <si>
    <t xml:space="preserve">на закупівлю
комп’ютерного
обладнання,
відповідного
мультимедійного
контенту для
початкових
класів нової
української
школи </t>
  </si>
  <si>
    <t xml:space="preserve">Підготовка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(видатки споживання): </t>
  </si>
  <si>
    <t xml:space="preserve">на відрядження вчителів, асистентів
вчителів закладів загальної
середньої освіти з інклюзивним та
інтегрованим навчанням та
заступників директорів закладів
загальної середньої освіти для
підвищення кваліфікації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</si>
  <si>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</si>
  <si>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</si>
  <si>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
</t>
  </si>
  <si>
    <t>на закупівлю дидактичних матеріалів для учнів початкових класів, що навчаються за новими методиками
відповідно до Концепції реалізації державної політики у сфері реформування загальної середньої освіти “Нова українська
школа” на період до 2029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</si>
</sst>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8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94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94" fontId="23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horizontal="center" vertical="center" wrapText="1"/>
    </xf>
    <xf numFmtId="194" fontId="27" fillId="0" borderId="0" xfId="0" applyNumberFormat="1" applyFont="1" applyFill="1" applyAlignment="1">
      <alignment horizontal="center" vertical="center" wrapText="1"/>
    </xf>
    <xf numFmtId="188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9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33" applyFont="1" applyFill="1" applyBorder="1" applyAlignment="1">
      <alignment horizontal="left" vertical="center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94" fontId="32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194" fontId="30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94" fontId="35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horizontal="center" vertical="center" wrapText="1"/>
    </xf>
    <xf numFmtId="0" fontId="35" fillId="17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186" fontId="21" fillId="0" borderId="0" xfId="44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01"/>
  <sheetViews>
    <sheetView tabSelected="1" view="pageBreakPreview" zoomScale="45" zoomScaleNormal="50" zoomScaleSheetLayoutView="45" zoomScalePageLayoutView="0" workbookViewId="0" topLeftCell="A1">
      <pane xSplit="2" ySplit="10" topLeftCell="I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91" sqref="K89:AA91"/>
    </sheetView>
  </sheetViews>
  <sheetFormatPr defaultColWidth="9.140625" defaultRowHeight="12.75"/>
  <cols>
    <col min="1" max="1" width="18.421875" style="2" customWidth="1"/>
    <col min="2" max="2" width="52.00390625" style="2" customWidth="1"/>
    <col min="3" max="3" width="30.57421875" style="2" customWidth="1"/>
    <col min="4" max="4" width="50.421875" style="1" customWidth="1"/>
    <col min="5" max="5" width="36.28125" style="1" customWidth="1"/>
    <col min="6" max="6" width="29.00390625" style="1" customWidth="1"/>
    <col min="7" max="7" width="50.57421875" style="1" customWidth="1"/>
    <col min="8" max="8" width="32.28125" style="1" customWidth="1"/>
    <col min="9" max="9" width="26.8515625" style="1" customWidth="1"/>
    <col min="10" max="10" width="42.140625" style="1" customWidth="1"/>
    <col min="11" max="11" width="39.28125" style="1" customWidth="1"/>
    <col min="12" max="12" width="31.7109375" style="1" customWidth="1"/>
    <col min="13" max="13" width="25.421875" style="1" customWidth="1"/>
    <col min="14" max="14" width="27.00390625" style="1" customWidth="1"/>
    <col min="15" max="15" width="27.00390625" style="37" customWidth="1"/>
    <col min="16" max="16" width="57.57421875" style="37" customWidth="1"/>
    <col min="17" max="17" width="55.28125" style="37" customWidth="1"/>
    <col min="18" max="18" width="97.8515625" style="37" customWidth="1"/>
    <col min="19" max="19" width="24.7109375" style="37" customWidth="1"/>
    <col min="20" max="20" width="45.57421875" style="37" customWidth="1"/>
    <col min="21" max="21" width="24.7109375" style="37" customWidth="1"/>
    <col min="22" max="22" width="20.8515625" style="1" customWidth="1"/>
    <col min="23" max="23" width="33.57421875" style="1" customWidth="1"/>
    <col min="24" max="24" width="44.28125" style="1" customWidth="1"/>
    <col min="25" max="25" width="48.28125" style="1" customWidth="1"/>
    <col min="26" max="26" width="41.7109375" style="1" customWidth="1"/>
    <col min="27" max="27" width="27.7109375" style="1" customWidth="1"/>
    <col min="28" max="28" width="25.00390625" style="2" customWidth="1"/>
    <col min="29" max="29" width="17.421875" style="2" customWidth="1"/>
    <col min="30" max="30" width="16.421875" style="2" bestFit="1" customWidth="1"/>
    <col min="31" max="31" width="10.421875" style="2" bestFit="1" customWidth="1"/>
    <col min="32" max="32" width="13.28125" style="2" bestFit="1" customWidth="1"/>
    <col min="33" max="34" width="9.28125" style="2" bestFit="1" customWidth="1"/>
    <col min="35" max="35" width="10.421875" style="2" bestFit="1" customWidth="1"/>
    <col min="36" max="36" width="12.57421875" style="2" customWidth="1"/>
    <col min="37" max="37" width="11.57421875" style="2" bestFit="1" customWidth="1"/>
    <col min="38" max="38" width="14.421875" style="2" bestFit="1" customWidth="1"/>
    <col min="39" max="39" width="16.421875" style="2" bestFit="1" customWidth="1"/>
    <col min="40" max="40" width="11.57421875" style="2" bestFit="1" customWidth="1"/>
    <col min="41" max="16384" width="9.140625" style="2" customWidth="1"/>
  </cols>
  <sheetData>
    <row r="1" spans="4:28" s="15" customFormat="1" ht="63" customHeight="1">
      <c r="D1" s="16"/>
      <c r="E1" s="53" t="s">
        <v>121</v>
      </c>
      <c r="F1" s="53"/>
      <c r="G1" s="53"/>
      <c r="H1" s="1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7"/>
    </row>
    <row r="2" spans="4:28" s="15" customFormat="1" ht="23.25" customHeight="1">
      <c r="D2" s="16"/>
      <c r="E2" s="53" t="s">
        <v>135</v>
      </c>
      <c r="F2" s="53"/>
      <c r="G2" s="53"/>
      <c r="H2" s="17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17"/>
    </row>
    <row r="3" spans="2:27" s="15" customFormat="1" ht="31.5" customHeight="1">
      <c r="B3" s="18"/>
      <c r="C3" s="59" t="s">
        <v>118</v>
      </c>
      <c r="D3" s="59"/>
      <c r="E3" s="59"/>
      <c r="F3" s="59"/>
      <c r="G3" s="18"/>
      <c r="H3" s="19"/>
      <c r="I3" s="19"/>
      <c r="J3" s="19"/>
      <c r="K3" s="19"/>
      <c r="L3" s="19"/>
      <c r="M3" s="19"/>
      <c r="N3" s="19"/>
      <c r="O3" s="35"/>
      <c r="P3" s="35"/>
      <c r="Q3" s="35"/>
      <c r="R3" s="35"/>
      <c r="S3" s="35"/>
      <c r="T3" s="35"/>
      <c r="U3" s="35"/>
      <c r="V3" s="19"/>
      <c r="W3" s="19"/>
      <c r="X3" s="19"/>
      <c r="Y3" s="19"/>
      <c r="Z3" s="19"/>
      <c r="AA3" s="19"/>
    </row>
    <row r="4" spans="1:27" s="15" customFormat="1" ht="15.75" customHeight="1">
      <c r="A4" s="20"/>
      <c r="B4" s="20"/>
      <c r="C4" s="20"/>
      <c r="D4" s="20"/>
      <c r="E4" s="20"/>
      <c r="F4" s="16"/>
      <c r="G4" s="5" t="s">
        <v>76</v>
      </c>
      <c r="H4" s="16"/>
      <c r="I4" s="16"/>
      <c r="J4" s="16"/>
      <c r="K4" s="16"/>
      <c r="L4" s="16"/>
      <c r="M4" s="16"/>
      <c r="N4" s="16"/>
      <c r="O4" s="36"/>
      <c r="P4" s="36"/>
      <c r="Q4" s="36"/>
      <c r="R4" s="36"/>
      <c r="S4" s="36"/>
      <c r="T4" s="36"/>
      <c r="U4" s="36"/>
      <c r="V4" s="16"/>
      <c r="W4" s="16"/>
      <c r="X4" s="16"/>
      <c r="Y4" s="16"/>
      <c r="Z4" s="16"/>
      <c r="AA4" s="5"/>
    </row>
    <row r="5" spans="1:27" s="15" customFormat="1" ht="25.5" customHeight="1">
      <c r="A5" s="57" t="s">
        <v>28</v>
      </c>
      <c r="B5" s="57" t="s">
        <v>29</v>
      </c>
      <c r="C5" s="57" t="s">
        <v>113</v>
      </c>
      <c r="D5" s="52" t="s">
        <v>119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 t="s">
        <v>127</v>
      </c>
      <c r="W5" s="52"/>
      <c r="X5" s="52"/>
      <c r="Y5" s="52"/>
      <c r="Z5" s="52"/>
      <c r="AA5" s="52" t="s">
        <v>27</v>
      </c>
    </row>
    <row r="6" spans="1:27" s="15" customFormat="1" ht="19.5" customHeight="1">
      <c r="A6" s="57"/>
      <c r="B6" s="57"/>
      <c r="C6" s="57"/>
      <c r="D6" s="52" t="s">
        <v>120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 t="s">
        <v>124</v>
      </c>
      <c r="W6" s="52"/>
      <c r="X6" s="52"/>
      <c r="Y6" s="52"/>
      <c r="Z6" s="52"/>
      <c r="AA6" s="52"/>
    </row>
    <row r="7" spans="1:27" s="15" customFormat="1" ht="45" customHeight="1">
      <c r="A7" s="57"/>
      <c r="B7" s="57"/>
      <c r="C7" s="57"/>
      <c r="D7" s="56" t="s">
        <v>117</v>
      </c>
      <c r="E7" s="57" t="s">
        <v>116</v>
      </c>
      <c r="F7" s="57" t="s">
        <v>115</v>
      </c>
      <c r="G7" s="57" t="s">
        <v>114</v>
      </c>
      <c r="H7" s="55" t="s">
        <v>112</v>
      </c>
      <c r="I7" s="55" t="s">
        <v>111</v>
      </c>
      <c r="J7" s="55" t="s">
        <v>134</v>
      </c>
      <c r="K7" s="55" t="s">
        <v>132</v>
      </c>
      <c r="L7" s="55" t="s">
        <v>133</v>
      </c>
      <c r="M7" s="55" t="s">
        <v>122</v>
      </c>
      <c r="N7" s="55" t="s">
        <v>123</v>
      </c>
      <c r="O7" s="55" t="s">
        <v>142</v>
      </c>
      <c r="P7" s="55" t="s">
        <v>144</v>
      </c>
      <c r="Q7" s="55" t="s">
        <v>143</v>
      </c>
      <c r="R7" s="52" t="s">
        <v>136</v>
      </c>
      <c r="S7" s="52"/>
      <c r="T7" s="52"/>
      <c r="U7" s="52"/>
      <c r="V7" s="52"/>
      <c r="W7" s="52"/>
      <c r="X7" s="52"/>
      <c r="Y7" s="52"/>
      <c r="Z7" s="52"/>
      <c r="AA7" s="52"/>
    </row>
    <row r="8" spans="1:27" s="4" customFormat="1" ht="153.75" customHeight="1">
      <c r="A8" s="57"/>
      <c r="B8" s="57"/>
      <c r="C8" s="57"/>
      <c r="D8" s="56"/>
      <c r="E8" s="57"/>
      <c r="F8" s="57"/>
      <c r="G8" s="57"/>
      <c r="H8" s="55"/>
      <c r="I8" s="55"/>
      <c r="J8" s="55"/>
      <c r="K8" s="55"/>
      <c r="L8" s="55"/>
      <c r="M8" s="55"/>
      <c r="N8" s="55"/>
      <c r="O8" s="55"/>
      <c r="P8" s="55"/>
      <c r="Q8" s="55"/>
      <c r="R8" s="44" t="s">
        <v>140</v>
      </c>
      <c r="S8" s="55" t="s">
        <v>137</v>
      </c>
      <c r="T8" s="55"/>
      <c r="U8" s="55"/>
      <c r="V8" s="55" t="s">
        <v>125</v>
      </c>
      <c r="W8" s="55"/>
      <c r="X8" s="55"/>
      <c r="Y8" s="55"/>
      <c r="Z8" s="55"/>
      <c r="AA8" s="52"/>
    </row>
    <row r="9" spans="1:27" s="4" customFormat="1" ht="174" customHeight="1">
      <c r="A9" s="57"/>
      <c r="B9" s="57"/>
      <c r="C9" s="57"/>
      <c r="D9" s="56"/>
      <c r="E9" s="57"/>
      <c r="F9" s="57"/>
      <c r="G9" s="57"/>
      <c r="H9" s="55"/>
      <c r="I9" s="55"/>
      <c r="J9" s="55"/>
      <c r="K9" s="55"/>
      <c r="L9" s="55"/>
      <c r="M9" s="55"/>
      <c r="N9" s="55"/>
      <c r="O9" s="55"/>
      <c r="P9" s="55"/>
      <c r="Q9" s="55"/>
      <c r="R9" s="44" t="s">
        <v>141</v>
      </c>
      <c r="S9" s="44" t="s">
        <v>138</v>
      </c>
      <c r="T9" s="44" t="s">
        <v>145</v>
      </c>
      <c r="U9" s="44" t="s">
        <v>139</v>
      </c>
      <c r="V9" s="44" t="s">
        <v>126</v>
      </c>
      <c r="W9" s="44" t="s">
        <v>128</v>
      </c>
      <c r="X9" s="44" t="s">
        <v>129</v>
      </c>
      <c r="Y9" s="44" t="s">
        <v>130</v>
      </c>
      <c r="Z9" s="44" t="s">
        <v>131</v>
      </c>
      <c r="AA9" s="52"/>
    </row>
    <row r="10" spans="1:27" s="1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</row>
    <row r="11" spans="1:29" s="15" customFormat="1" ht="30" customHeight="1">
      <c r="A11" s="3" t="s">
        <v>30</v>
      </c>
      <c r="B11" s="32" t="s">
        <v>0</v>
      </c>
      <c r="C11" s="31">
        <v>12250931</v>
      </c>
      <c r="D11" s="31">
        <v>337074520</v>
      </c>
      <c r="E11" s="31">
        <v>523967300</v>
      </c>
      <c r="F11" s="31">
        <v>60000</v>
      </c>
      <c r="G11" s="31">
        <v>851000</v>
      </c>
      <c r="H11" s="31">
        <f>2835500+3490200</f>
        <v>6325700</v>
      </c>
      <c r="I11" s="31">
        <v>6595200</v>
      </c>
      <c r="J11" s="31">
        <v>375000</v>
      </c>
      <c r="K11" s="31">
        <v>2326300</v>
      </c>
      <c r="L11" s="31">
        <v>125900</v>
      </c>
      <c r="M11" s="31"/>
      <c r="N11" s="31"/>
      <c r="O11" s="31"/>
      <c r="P11" s="31"/>
      <c r="Q11" s="60">
        <v>6864875.63</v>
      </c>
      <c r="R11" s="31"/>
      <c r="S11" s="31">
        <v>3308066</v>
      </c>
      <c r="T11" s="31">
        <v>1905716</v>
      </c>
      <c r="U11" s="31">
        <v>286056</v>
      </c>
      <c r="V11" s="31"/>
      <c r="W11" s="31">
        <v>666579</v>
      </c>
      <c r="X11" s="31"/>
      <c r="Y11" s="31"/>
      <c r="Z11" s="31"/>
      <c r="AA11" s="27">
        <f aca="true" t="shared" si="0" ref="AA11:AA42">SUM(C11:Z11)</f>
        <v>902983143.63</v>
      </c>
      <c r="AB11" s="21"/>
      <c r="AC11" s="22"/>
    </row>
    <row r="12" spans="1:29" s="15" customFormat="1" ht="30" customHeight="1">
      <c r="A12" s="3" t="s">
        <v>31</v>
      </c>
      <c r="B12" s="32" t="s">
        <v>1</v>
      </c>
      <c r="C12" s="31">
        <v>3055294</v>
      </c>
      <c r="D12" s="31">
        <v>137834400</v>
      </c>
      <c r="E12" s="31">
        <v>199395800</v>
      </c>
      <c r="F12" s="31">
        <v>177000</v>
      </c>
      <c r="G12" s="31">
        <v>616600</v>
      </c>
      <c r="H12" s="31">
        <f>1498500+1304900</f>
        <v>2803400</v>
      </c>
      <c r="I12" s="31">
        <v>1893200</v>
      </c>
      <c r="J12" s="31">
        <v>165000</v>
      </c>
      <c r="K12" s="31">
        <v>3087100</v>
      </c>
      <c r="L12" s="31">
        <v>125900</v>
      </c>
      <c r="M12" s="31"/>
      <c r="N12" s="31"/>
      <c r="O12" s="31"/>
      <c r="P12" s="60">
        <v>2023063.04</v>
      </c>
      <c r="Q12" s="60">
        <v>2425088.19</v>
      </c>
      <c r="R12" s="31">
        <v>51590</v>
      </c>
      <c r="S12" s="31">
        <v>1014411</v>
      </c>
      <c r="T12" s="31">
        <v>618174</v>
      </c>
      <c r="U12" s="31">
        <v>134612</v>
      </c>
      <c r="V12" s="31"/>
      <c r="W12" s="31">
        <v>373060</v>
      </c>
      <c r="X12" s="31">
        <v>500000</v>
      </c>
      <c r="Y12" s="31"/>
      <c r="Z12" s="31"/>
      <c r="AA12" s="27">
        <f t="shared" si="0"/>
        <v>356293692.23</v>
      </c>
      <c r="AB12" s="21"/>
      <c r="AC12" s="22"/>
    </row>
    <row r="13" spans="1:29" s="15" customFormat="1" ht="30" customHeight="1">
      <c r="A13" s="3">
        <v>22203000000</v>
      </c>
      <c r="B13" s="32" t="s">
        <v>2</v>
      </c>
      <c r="C13" s="31">
        <v>971571</v>
      </c>
      <c r="D13" s="31">
        <v>49468890</v>
      </c>
      <c r="E13" s="31">
        <v>10853100</v>
      </c>
      <c r="F13" s="31">
        <v>234000</v>
      </c>
      <c r="G13" s="31">
        <v>397600</v>
      </c>
      <c r="H13" s="31">
        <f>127300+142200</f>
        <v>269500</v>
      </c>
      <c r="I13" s="31">
        <v>443100</v>
      </c>
      <c r="J13" s="31"/>
      <c r="K13" s="31">
        <v>134200</v>
      </c>
      <c r="L13" s="31">
        <v>125900</v>
      </c>
      <c r="M13" s="31"/>
      <c r="N13" s="31"/>
      <c r="O13" s="31"/>
      <c r="P13" s="31"/>
      <c r="Q13" s="60"/>
      <c r="R13" s="31">
        <v>49530</v>
      </c>
      <c r="S13" s="31">
        <v>382353</v>
      </c>
      <c r="T13" s="31">
        <v>244120</v>
      </c>
      <c r="U13" s="31">
        <v>33653</v>
      </c>
      <c r="V13" s="31"/>
      <c r="W13" s="31">
        <v>151241</v>
      </c>
      <c r="X13" s="31">
        <v>600000</v>
      </c>
      <c r="Y13" s="31"/>
      <c r="Z13" s="31"/>
      <c r="AA13" s="27">
        <f t="shared" si="0"/>
        <v>64358758</v>
      </c>
      <c r="AB13" s="21"/>
      <c r="AC13" s="22"/>
    </row>
    <row r="14" spans="1:29" s="15" customFormat="1" ht="30" customHeight="1">
      <c r="A14" s="3">
        <v>22204000000</v>
      </c>
      <c r="B14" s="32" t="s">
        <v>3</v>
      </c>
      <c r="C14" s="31">
        <v>1204524</v>
      </c>
      <c r="D14" s="31">
        <v>57292650</v>
      </c>
      <c r="E14" s="31">
        <v>89053100</v>
      </c>
      <c r="F14" s="31">
        <v>1280000</v>
      </c>
      <c r="G14" s="31">
        <v>426100</v>
      </c>
      <c r="H14" s="31"/>
      <c r="I14" s="31"/>
      <c r="J14" s="31">
        <v>54000</v>
      </c>
      <c r="K14" s="31">
        <v>335600</v>
      </c>
      <c r="L14" s="31">
        <v>125900</v>
      </c>
      <c r="M14" s="31"/>
      <c r="N14" s="31"/>
      <c r="O14" s="31"/>
      <c r="P14" s="31"/>
      <c r="Q14" s="60">
        <v>945887.22</v>
      </c>
      <c r="R14" s="31">
        <v>11806</v>
      </c>
      <c r="S14" s="31">
        <v>423078</v>
      </c>
      <c r="T14" s="31">
        <v>259869</v>
      </c>
      <c r="U14" s="31">
        <v>75719</v>
      </c>
      <c r="V14" s="31"/>
      <c r="W14" s="31">
        <v>161323</v>
      </c>
      <c r="X14" s="31">
        <v>600000</v>
      </c>
      <c r="Y14" s="31"/>
      <c r="Z14" s="31"/>
      <c r="AA14" s="27">
        <f t="shared" si="0"/>
        <v>152249556.22</v>
      </c>
      <c r="AB14" s="21"/>
      <c r="AC14" s="22"/>
    </row>
    <row r="15" spans="1:29" s="15" customFormat="1" ht="30" customHeight="1">
      <c r="A15" s="3">
        <v>22205000000</v>
      </c>
      <c r="B15" s="32" t="s">
        <v>4</v>
      </c>
      <c r="C15" s="31">
        <v>961909</v>
      </c>
      <c r="D15" s="31">
        <v>55844190</v>
      </c>
      <c r="E15" s="31">
        <v>139447100</v>
      </c>
      <c r="F15" s="31">
        <v>133000</v>
      </c>
      <c r="G15" s="31">
        <v>427700</v>
      </c>
      <c r="H15" s="31"/>
      <c r="I15" s="31"/>
      <c r="J15" s="31"/>
      <c r="K15" s="31">
        <v>89500</v>
      </c>
      <c r="L15" s="31">
        <v>125900</v>
      </c>
      <c r="M15" s="31"/>
      <c r="N15" s="31"/>
      <c r="O15" s="31"/>
      <c r="P15" s="31"/>
      <c r="Q15" s="60">
        <v>796368.13</v>
      </c>
      <c r="R15" s="31"/>
      <c r="S15" s="31">
        <v>425638</v>
      </c>
      <c r="T15" s="31">
        <v>271682</v>
      </c>
      <c r="U15" s="31">
        <v>67306</v>
      </c>
      <c r="V15" s="31"/>
      <c r="W15" s="31">
        <v>171406</v>
      </c>
      <c r="X15" s="31">
        <v>2200000</v>
      </c>
      <c r="Y15" s="31"/>
      <c r="Z15" s="31"/>
      <c r="AA15" s="27">
        <f t="shared" si="0"/>
        <v>200961699.13</v>
      </c>
      <c r="AB15" s="21"/>
      <c r="AC15" s="22"/>
    </row>
    <row r="16" spans="1:29" s="15" customFormat="1" ht="30" customHeight="1">
      <c r="A16" s="3">
        <v>22206000000</v>
      </c>
      <c r="B16" s="32" t="s">
        <v>5</v>
      </c>
      <c r="C16" s="31">
        <v>1671879</v>
      </c>
      <c r="D16" s="31">
        <v>72941530</v>
      </c>
      <c r="E16" s="31">
        <v>124153000</v>
      </c>
      <c r="F16" s="31">
        <v>1237000</v>
      </c>
      <c r="G16" s="31">
        <v>694800</v>
      </c>
      <c r="H16" s="31"/>
      <c r="I16" s="31"/>
      <c r="J16" s="31">
        <v>105000</v>
      </c>
      <c r="K16" s="31">
        <v>492100</v>
      </c>
      <c r="L16" s="31">
        <v>125900</v>
      </c>
      <c r="M16" s="31"/>
      <c r="N16" s="31"/>
      <c r="O16" s="31"/>
      <c r="P16" s="31"/>
      <c r="Q16" s="60"/>
      <c r="R16" s="31">
        <v>9890</v>
      </c>
      <c r="S16" s="31">
        <v>556658</v>
      </c>
      <c r="T16" s="31">
        <v>358305</v>
      </c>
      <c r="U16" s="31">
        <v>84133</v>
      </c>
      <c r="V16" s="31"/>
      <c r="W16" s="31">
        <v>241985</v>
      </c>
      <c r="X16" s="31">
        <v>300000</v>
      </c>
      <c r="Y16" s="31"/>
      <c r="Z16" s="31">
        <v>30000</v>
      </c>
      <c r="AA16" s="27">
        <f t="shared" si="0"/>
        <v>203002180</v>
      </c>
      <c r="AB16" s="21"/>
      <c r="AC16" s="22"/>
    </row>
    <row r="17" spans="1:29" s="15" customFormat="1" ht="30" customHeight="1">
      <c r="A17" s="3" t="s">
        <v>32</v>
      </c>
      <c r="B17" s="32" t="s">
        <v>6</v>
      </c>
      <c r="C17" s="31">
        <v>11650793</v>
      </c>
      <c r="D17" s="31">
        <v>52332580</v>
      </c>
      <c r="E17" s="31">
        <v>69857100</v>
      </c>
      <c r="F17" s="31">
        <v>2944000</v>
      </c>
      <c r="G17" s="31">
        <v>1015200</v>
      </c>
      <c r="H17" s="31">
        <f>360100+392000</f>
        <v>752100</v>
      </c>
      <c r="I17" s="31">
        <v>358900</v>
      </c>
      <c r="J17" s="31"/>
      <c r="K17" s="31">
        <v>44700</v>
      </c>
      <c r="L17" s="31">
        <v>126000</v>
      </c>
      <c r="M17" s="31">
        <v>551700</v>
      </c>
      <c r="N17" s="31"/>
      <c r="O17" s="31">
        <v>112518</v>
      </c>
      <c r="P17" s="31"/>
      <c r="Q17" s="60"/>
      <c r="R17" s="31">
        <v>84890</v>
      </c>
      <c r="S17" s="31">
        <v>325537</v>
      </c>
      <c r="T17" s="31">
        <v>511302</v>
      </c>
      <c r="U17" s="31">
        <v>389414</v>
      </c>
      <c r="V17" s="31"/>
      <c r="W17" s="31">
        <v>407789</v>
      </c>
      <c r="X17" s="31">
        <v>400000</v>
      </c>
      <c r="Y17" s="31"/>
      <c r="Z17" s="31"/>
      <c r="AA17" s="27">
        <f t="shared" si="0"/>
        <v>141864523</v>
      </c>
      <c r="AB17" s="21"/>
      <c r="AC17" s="22"/>
    </row>
    <row r="18" spans="1:29" s="15" customFormat="1" ht="30" customHeight="1">
      <c r="A18" s="3">
        <v>22302000000</v>
      </c>
      <c r="B18" s="32" t="s">
        <v>7</v>
      </c>
      <c r="C18" s="31">
        <v>11688008</v>
      </c>
      <c r="D18" s="31">
        <v>38911020</v>
      </c>
      <c r="E18" s="31">
        <v>61354500</v>
      </c>
      <c r="F18" s="31">
        <v>2632000</v>
      </c>
      <c r="G18" s="31">
        <v>1215300</v>
      </c>
      <c r="H18" s="31">
        <f>366200+369900</f>
        <v>736100</v>
      </c>
      <c r="I18" s="31">
        <v>457700</v>
      </c>
      <c r="J18" s="31"/>
      <c r="K18" s="31">
        <v>313200</v>
      </c>
      <c r="L18" s="31">
        <v>126000</v>
      </c>
      <c r="M18" s="31"/>
      <c r="N18" s="31">
        <v>1000000</v>
      </c>
      <c r="O18" s="31"/>
      <c r="P18" s="31"/>
      <c r="Q18" s="60"/>
      <c r="R18" s="31">
        <v>64750</v>
      </c>
      <c r="S18" s="31">
        <v>248940</v>
      </c>
      <c r="T18" s="31">
        <v>339180</v>
      </c>
      <c r="U18" s="31">
        <v>205524</v>
      </c>
      <c r="V18" s="31">
        <v>1260000</v>
      </c>
      <c r="W18" s="31">
        <v>262150</v>
      </c>
      <c r="X18" s="31">
        <v>300000</v>
      </c>
      <c r="Y18" s="31">
        <v>400000</v>
      </c>
      <c r="Z18" s="31"/>
      <c r="AA18" s="27">
        <f t="shared" si="0"/>
        <v>121514372</v>
      </c>
      <c r="AB18" s="21"/>
      <c r="AC18" s="22"/>
    </row>
    <row r="19" spans="1:29" s="15" customFormat="1" ht="30" customHeight="1">
      <c r="A19" s="3">
        <v>22303000000</v>
      </c>
      <c r="B19" s="32" t="s">
        <v>8</v>
      </c>
      <c r="C19" s="31">
        <v>6037604</v>
      </c>
      <c r="D19" s="31">
        <v>65245860</v>
      </c>
      <c r="E19" s="31">
        <v>157330800</v>
      </c>
      <c r="F19" s="31">
        <v>1227000</v>
      </c>
      <c r="G19" s="31">
        <v>2107900</v>
      </c>
      <c r="H19" s="31">
        <f>691000-48300+170500</f>
        <v>813200</v>
      </c>
      <c r="I19" s="31">
        <v>1300000</v>
      </c>
      <c r="J19" s="31"/>
      <c r="K19" s="31">
        <v>22400</v>
      </c>
      <c r="L19" s="31"/>
      <c r="M19" s="31"/>
      <c r="N19" s="31"/>
      <c r="O19" s="31"/>
      <c r="P19" s="31"/>
      <c r="Q19" s="60">
        <v>2041293.54</v>
      </c>
      <c r="R19" s="31">
        <v>10500</v>
      </c>
      <c r="S19" s="31">
        <v>51464</v>
      </c>
      <c r="T19" s="31">
        <v>80998</v>
      </c>
      <c r="U19" s="31">
        <v>54085</v>
      </c>
      <c r="V19" s="31">
        <v>1260000</v>
      </c>
      <c r="W19" s="31">
        <v>43692</v>
      </c>
      <c r="X19" s="31"/>
      <c r="Y19" s="31"/>
      <c r="Z19" s="31"/>
      <c r="AA19" s="27">
        <f t="shared" si="0"/>
        <v>237626796.54</v>
      </c>
      <c r="AB19" s="21"/>
      <c r="AC19" s="22"/>
    </row>
    <row r="20" spans="1:29" s="15" customFormat="1" ht="30" customHeight="1">
      <c r="A20" s="3">
        <v>22304000000</v>
      </c>
      <c r="B20" s="32" t="s">
        <v>9</v>
      </c>
      <c r="C20" s="31">
        <v>6087925</v>
      </c>
      <c r="D20" s="31">
        <v>82110400</v>
      </c>
      <c r="E20" s="31">
        <v>111296200</v>
      </c>
      <c r="F20" s="31">
        <v>3206000</v>
      </c>
      <c r="G20" s="31">
        <v>985900</v>
      </c>
      <c r="H20" s="31">
        <f>658900+561100</f>
        <v>1220000</v>
      </c>
      <c r="I20" s="31">
        <v>893500</v>
      </c>
      <c r="J20" s="31"/>
      <c r="K20" s="31"/>
      <c r="L20" s="31"/>
      <c r="M20" s="31"/>
      <c r="N20" s="31"/>
      <c r="O20" s="31"/>
      <c r="P20" s="31"/>
      <c r="Q20" s="60"/>
      <c r="R20" s="31">
        <v>65600</v>
      </c>
      <c r="S20" s="31">
        <v>61337</v>
      </c>
      <c r="T20" s="31">
        <v>91123</v>
      </c>
      <c r="U20" s="31">
        <v>75719</v>
      </c>
      <c r="V20" s="31"/>
      <c r="W20" s="31">
        <v>101947</v>
      </c>
      <c r="X20" s="31">
        <v>100000</v>
      </c>
      <c r="Y20" s="31"/>
      <c r="Z20" s="31">
        <v>30000</v>
      </c>
      <c r="AA20" s="27">
        <f t="shared" si="0"/>
        <v>206325651</v>
      </c>
      <c r="AB20" s="21"/>
      <c r="AC20" s="22"/>
    </row>
    <row r="21" spans="1:29" s="15" customFormat="1" ht="30" customHeight="1">
      <c r="A21" s="3">
        <v>22305000000</v>
      </c>
      <c r="B21" s="32" t="s">
        <v>10</v>
      </c>
      <c r="C21" s="31">
        <v>9246627</v>
      </c>
      <c r="D21" s="31">
        <v>65765560</v>
      </c>
      <c r="E21" s="31">
        <v>53562500</v>
      </c>
      <c r="F21" s="31">
        <v>4704000</v>
      </c>
      <c r="G21" s="31">
        <v>478200</v>
      </c>
      <c r="H21" s="31">
        <f>375700+391200</f>
        <v>766900</v>
      </c>
      <c r="I21" s="31">
        <v>585900</v>
      </c>
      <c r="J21" s="31"/>
      <c r="K21" s="31">
        <v>67100</v>
      </c>
      <c r="L21" s="31">
        <v>126000</v>
      </c>
      <c r="M21" s="31"/>
      <c r="N21" s="31"/>
      <c r="O21" s="31"/>
      <c r="P21" s="31"/>
      <c r="Q21" s="60"/>
      <c r="R21" s="31">
        <v>54800</v>
      </c>
      <c r="S21" s="31">
        <v>329127</v>
      </c>
      <c r="T21" s="31">
        <v>379679</v>
      </c>
      <c r="U21" s="31">
        <v>183890</v>
      </c>
      <c r="V21" s="31">
        <v>1260000</v>
      </c>
      <c r="W21" s="31">
        <v>291278</v>
      </c>
      <c r="X21" s="31">
        <v>200000</v>
      </c>
      <c r="Y21" s="31">
        <v>400000</v>
      </c>
      <c r="Z21" s="31"/>
      <c r="AA21" s="27">
        <f t="shared" si="0"/>
        <v>138401561</v>
      </c>
      <c r="AB21" s="21"/>
      <c r="AC21" s="22"/>
    </row>
    <row r="22" spans="1:29" s="15" customFormat="1" ht="30" customHeight="1">
      <c r="A22" s="3">
        <v>22306000000</v>
      </c>
      <c r="B22" s="32" t="s">
        <v>26</v>
      </c>
      <c r="C22" s="31">
        <v>3113515</v>
      </c>
      <c r="D22" s="31">
        <v>118849590</v>
      </c>
      <c r="E22" s="31">
        <v>164673400</v>
      </c>
      <c r="F22" s="31">
        <v>7061000</v>
      </c>
      <c r="G22" s="31">
        <v>2143100</v>
      </c>
      <c r="H22" s="31"/>
      <c r="I22" s="31">
        <v>1387900</v>
      </c>
      <c r="J22" s="31"/>
      <c r="K22" s="31"/>
      <c r="L22" s="31"/>
      <c r="M22" s="31"/>
      <c r="N22" s="31"/>
      <c r="O22" s="31"/>
      <c r="P22" s="31"/>
      <c r="Q22" s="60"/>
      <c r="R22" s="31"/>
      <c r="S22" s="31"/>
      <c r="T22" s="31"/>
      <c r="U22" s="31"/>
      <c r="V22" s="31"/>
      <c r="W22" s="31">
        <v>58256</v>
      </c>
      <c r="X22" s="31"/>
      <c r="Y22" s="31"/>
      <c r="Z22" s="31"/>
      <c r="AA22" s="27">
        <f t="shared" si="0"/>
        <v>297286761</v>
      </c>
      <c r="AB22" s="21"/>
      <c r="AC22" s="22"/>
    </row>
    <row r="23" spans="1:29" s="15" customFormat="1" ht="30" customHeight="1">
      <c r="A23" s="3">
        <v>22307000000</v>
      </c>
      <c r="B23" s="32" t="s">
        <v>11</v>
      </c>
      <c r="C23" s="31">
        <v>21099356</v>
      </c>
      <c r="D23" s="31">
        <v>68435110</v>
      </c>
      <c r="E23" s="31">
        <v>78209100</v>
      </c>
      <c r="F23" s="31">
        <v>9888000</v>
      </c>
      <c r="G23" s="31">
        <v>457600</v>
      </c>
      <c r="H23" s="31">
        <f>704300+595400</f>
        <v>1299700</v>
      </c>
      <c r="I23" s="31">
        <v>842300</v>
      </c>
      <c r="J23" s="31"/>
      <c r="K23" s="31">
        <v>134200</v>
      </c>
      <c r="L23" s="31">
        <v>126000</v>
      </c>
      <c r="M23" s="31"/>
      <c r="N23" s="31"/>
      <c r="O23" s="31">
        <v>164506</v>
      </c>
      <c r="P23" s="31"/>
      <c r="Q23" s="60"/>
      <c r="R23" s="31">
        <v>93720</v>
      </c>
      <c r="S23" s="31">
        <v>508352</v>
      </c>
      <c r="T23" s="31">
        <v>607487</v>
      </c>
      <c r="U23" s="31">
        <v>389414</v>
      </c>
      <c r="V23" s="31">
        <v>2520000</v>
      </c>
      <c r="W23" s="31">
        <v>422353</v>
      </c>
      <c r="X23" s="31">
        <v>300000</v>
      </c>
      <c r="Y23" s="31">
        <v>400000</v>
      </c>
      <c r="Z23" s="31"/>
      <c r="AA23" s="27">
        <f t="shared" si="0"/>
        <v>185897198</v>
      </c>
      <c r="AB23" s="21"/>
      <c r="AC23" s="22"/>
    </row>
    <row r="24" spans="1:29" s="15" customFormat="1" ht="30" customHeight="1">
      <c r="A24" s="3">
        <v>22308000000</v>
      </c>
      <c r="B24" s="32" t="s">
        <v>12</v>
      </c>
      <c r="C24" s="31">
        <v>10864649</v>
      </c>
      <c r="D24" s="31">
        <v>127239970</v>
      </c>
      <c r="E24" s="31">
        <v>128708100</v>
      </c>
      <c r="F24" s="31">
        <v>13246000</v>
      </c>
      <c r="G24" s="31">
        <v>1873800</v>
      </c>
      <c r="H24" s="31">
        <f>857400+782800</f>
        <v>1640200</v>
      </c>
      <c r="I24" s="31">
        <v>1307300</v>
      </c>
      <c r="J24" s="31"/>
      <c r="K24" s="31">
        <v>22400</v>
      </c>
      <c r="L24" s="31">
        <v>126000</v>
      </c>
      <c r="M24" s="31">
        <v>131600</v>
      </c>
      <c r="N24" s="31"/>
      <c r="O24" s="31"/>
      <c r="P24" s="31"/>
      <c r="Q24" s="60"/>
      <c r="R24" s="31">
        <v>88160</v>
      </c>
      <c r="S24" s="31">
        <v>207051</v>
      </c>
      <c r="T24" s="31">
        <v>288556</v>
      </c>
      <c r="U24" s="31">
        <v>194707</v>
      </c>
      <c r="V24" s="31"/>
      <c r="W24" s="31">
        <v>422353</v>
      </c>
      <c r="X24" s="31">
        <v>100000</v>
      </c>
      <c r="Y24" s="31"/>
      <c r="Z24" s="31"/>
      <c r="AA24" s="27">
        <f t="shared" si="0"/>
        <v>286460846</v>
      </c>
      <c r="AB24" s="21"/>
      <c r="AC24" s="22"/>
    </row>
    <row r="25" spans="1:29" s="15" customFormat="1" ht="30" customHeight="1">
      <c r="A25" s="3">
        <v>22309000000</v>
      </c>
      <c r="B25" s="32" t="s">
        <v>13</v>
      </c>
      <c r="C25" s="31">
        <v>17445906</v>
      </c>
      <c r="D25" s="31">
        <v>104246760</v>
      </c>
      <c r="E25" s="31">
        <v>180396600</v>
      </c>
      <c r="F25" s="31">
        <v>2203000</v>
      </c>
      <c r="G25" s="31">
        <v>1306700</v>
      </c>
      <c r="H25" s="31">
        <f>687200+708000</f>
        <v>1395200</v>
      </c>
      <c r="I25" s="31">
        <v>911800</v>
      </c>
      <c r="J25" s="31"/>
      <c r="K25" s="31">
        <f>156600-111856</f>
        <v>44744</v>
      </c>
      <c r="L25" s="31"/>
      <c r="M25" s="31"/>
      <c r="N25" s="31"/>
      <c r="O25" s="31"/>
      <c r="P25" s="31"/>
      <c r="Q25" s="60"/>
      <c r="R25" s="31">
        <v>81210</v>
      </c>
      <c r="S25" s="31">
        <v>245649</v>
      </c>
      <c r="T25" s="31">
        <v>415116</v>
      </c>
      <c r="U25" s="31">
        <v>270427</v>
      </c>
      <c r="V25" s="31">
        <v>1260000</v>
      </c>
      <c r="W25" s="31">
        <v>305842</v>
      </c>
      <c r="X25" s="31">
        <v>100000</v>
      </c>
      <c r="Y25" s="31">
        <v>400000</v>
      </c>
      <c r="Z25" s="31"/>
      <c r="AA25" s="27">
        <f t="shared" si="0"/>
        <v>311028954</v>
      </c>
      <c r="AB25" s="21"/>
      <c r="AC25" s="22"/>
    </row>
    <row r="26" spans="1:29" s="15" customFormat="1" ht="30" customHeight="1">
      <c r="A26" s="3">
        <v>22310000000</v>
      </c>
      <c r="B26" s="32" t="s">
        <v>14</v>
      </c>
      <c r="C26" s="31">
        <v>798312</v>
      </c>
      <c r="D26" s="31">
        <v>50750230</v>
      </c>
      <c r="E26" s="31">
        <v>44389500</v>
      </c>
      <c r="F26" s="31">
        <v>9411000</v>
      </c>
      <c r="G26" s="31">
        <v>1507200</v>
      </c>
      <c r="H26" s="31"/>
      <c r="I26" s="31">
        <v>446800</v>
      </c>
      <c r="J26" s="31"/>
      <c r="K26" s="31"/>
      <c r="L26" s="31"/>
      <c r="M26" s="31"/>
      <c r="N26" s="31"/>
      <c r="O26" s="31"/>
      <c r="P26" s="31"/>
      <c r="Q26" s="60">
        <v>796368.13</v>
      </c>
      <c r="R26" s="31"/>
      <c r="S26" s="31"/>
      <c r="T26" s="31"/>
      <c r="U26" s="31"/>
      <c r="V26" s="31"/>
      <c r="W26" s="31"/>
      <c r="X26" s="31"/>
      <c r="Y26" s="31"/>
      <c r="Z26" s="31"/>
      <c r="AA26" s="27">
        <f t="shared" si="0"/>
        <v>108099410.13</v>
      </c>
      <c r="AB26" s="21"/>
      <c r="AC26" s="22"/>
    </row>
    <row r="27" spans="1:29" s="15" customFormat="1" ht="30" customHeight="1">
      <c r="A27" s="3">
        <v>22311000000</v>
      </c>
      <c r="B27" s="32" t="s">
        <v>15</v>
      </c>
      <c r="C27" s="31">
        <v>2496238</v>
      </c>
      <c r="D27" s="31">
        <v>51279640</v>
      </c>
      <c r="E27" s="31">
        <v>49809600</v>
      </c>
      <c r="F27" s="31">
        <v>5975000</v>
      </c>
      <c r="G27" s="31">
        <v>883100</v>
      </c>
      <c r="H27" s="31"/>
      <c r="I27" s="31">
        <v>637200</v>
      </c>
      <c r="J27" s="31"/>
      <c r="K27" s="31"/>
      <c r="L27" s="31"/>
      <c r="M27" s="31"/>
      <c r="N27" s="31"/>
      <c r="O27" s="31"/>
      <c r="P27" s="60">
        <v>646849.03</v>
      </c>
      <c r="Q27" s="60"/>
      <c r="R27" s="31">
        <v>6900</v>
      </c>
      <c r="S27" s="31">
        <v>18252</v>
      </c>
      <c r="T27" s="31">
        <v>30374</v>
      </c>
      <c r="U27" s="31">
        <v>32451</v>
      </c>
      <c r="V27" s="31"/>
      <c r="W27" s="31">
        <v>43692</v>
      </c>
      <c r="X27" s="31"/>
      <c r="Y27" s="31"/>
      <c r="Z27" s="31"/>
      <c r="AA27" s="27">
        <f t="shared" si="0"/>
        <v>111859296.03</v>
      </c>
      <c r="AB27" s="21"/>
      <c r="AC27" s="22"/>
    </row>
    <row r="28" spans="1:29" s="15" customFormat="1" ht="30" customHeight="1">
      <c r="A28" s="3">
        <v>22312000000</v>
      </c>
      <c r="B28" s="32" t="s">
        <v>16</v>
      </c>
      <c r="C28" s="31">
        <v>3571806</v>
      </c>
      <c r="D28" s="31">
        <v>109233180</v>
      </c>
      <c r="E28" s="31">
        <v>121879200</v>
      </c>
      <c r="F28" s="31">
        <v>6980000</v>
      </c>
      <c r="G28" s="31">
        <v>549900</v>
      </c>
      <c r="H28" s="31">
        <v>579400</v>
      </c>
      <c r="I28" s="31">
        <v>915500</v>
      </c>
      <c r="J28" s="31"/>
      <c r="K28" s="31">
        <v>22400</v>
      </c>
      <c r="L28" s="31"/>
      <c r="M28" s="31"/>
      <c r="N28" s="31"/>
      <c r="O28" s="31"/>
      <c r="P28" s="60">
        <v>905905.93</v>
      </c>
      <c r="Q28" s="60"/>
      <c r="R28" s="31">
        <v>13640</v>
      </c>
      <c r="S28" s="31">
        <v>28425</v>
      </c>
      <c r="T28" s="31">
        <v>40499</v>
      </c>
      <c r="U28" s="31">
        <v>32451</v>
      </c>
      <c r="V28" s="31"/>
      <c r="W28" s="31">
        <v>43692</v>
      </c>
      <c r="X28" s="31">
        <v>100000</v>
      </c>
      <c r="Y28" s="31"/>
      <c r="Z28" s="31"/>
      <c r="AA28" s="27">
        <f t="shared" si="0"/>
        <v>244895998.93</v>
      </c>
      <c r="AB28" s="21"/>
      <c r="AC28" s="22"/>
    </row>
    <row r="29" spans="1:29" s="15" customFormat="1" ht="30" customHeight="1">
      <c r="A29" s="3">
        <v>22313000000</v>
      </c>
      <c r="B29" s="32" t="s">
        <v>17</v>
      </c>
      <c r="C29" s="31">
        <v>9923451</v>
      </c>
      <c r="D29" s="31">
        <v>62020450</v>
      </c>
      <c r="E29" s="31">
        <v>42035300</v>
      </c>
      <c r="F29" s="31">
        <v>8504000</v>
      </c>
      <c r="G29" s="31">
        <v>146400</v>
      </c>
      <c r="H29" s="31">
        <f>973700+850200</f>
        <v>1823900</v>
      </c>
      <c r="I29" s="31">
        <v>1223100</v>
      </c>
      <c r="J29" s="31"/>
      <c r="K29" s="31">
        <v>89500</v>
      </c>
      <c r="L29" s="31"/>
      <c r="M29" s="31">
        <v>75600</v>
      </c>
      <c r="N29" s="31"/>
      <c r="O29" s="31">
        <v>107328</v>
      </c>
      <c r="P29" s="31"/>
      <c r="Q29" s="60"/>
      <c r="R29" s="31">
        <v>41005</v>
      </c>
      <c r="S29" s="31">
        <v>148407</v>
      </c>
      <c r="T29" s="31">
        <v>212620</v>
      </c>
      <c r="U29" s="31">
        <v>129805</v>
      </c>
      <c r="V29" s="31"/>
      <c r="W29" s="31">
        <v>116511</v>
      </c>
      <c r="X29" s="31">
        <v>200000</v>
      </c>
      <c r="Y29" s="31"/>
      <c r="Z29" s="31"/>
      <c r="AA29" s="27">
        <f t="shared" si="0"/>
        <v>126797377</v>
      </c>
      <c r="AB29" s="21"/>
      <c r="AC29" s="22"/>
    </row>
    <row r="30" spans="1:29" s="15" customFormat="1" ht="30" customHeight="1">
      <c r="A30" s="3">
        <v>22314000000</v>
      </c>
      <c r="B30" s="32" t="s">
        <v>18</v>
      </c>
      <c r="C30" s="31">
        <v>18660585</v>
      </c>
      <c r="D30" s="31">
        <v>56529630</v>
      </c>
      <c r="E30" s="31">
        <v>86478900</v>
      </c>
      <c r="F30" s="31">
        <v>4185000</v>
      </c>
      <c r="G30" s="31">
        <v>605400</v>
      </c>
      <c r="H30" s="31">
        <f>959900+835500</f>
        <v>1795400</v>
      </c>
      <c r="I30" s="31">
        <v>1512400</v>
      </c>
      <c r="J30" s="31"/>
      <c r="K30" s="31">
        <v>22400</v>
      </c>
      <c r="L30" s="31">
        <v>125900</v>
      </c>
      <c r="M30" s="31"/>
      <c r="N30" s="31"/>
      <c r="O30" s="31"/>
      <c r="P30" s="31"/>
      <c r="Q30" s="60"/>
      <c r="R30" s="31">
        <v>56350</v>
      </c>
      <c r="S30" s="31">
        <v>312671</v>
      </c>
      <c r="T30" s="31">
        <v>526489</v>
      </c>
      <c r="U30" s="31">
        <v>367780</v>
      </c>
      <c r="V30" s="31"/>
      <c r="W30" s="31">
        <v>407789</v>
      </c>
      <c r="X30" s="31">
        <v>700000</v>
      </c>
      <c r="Y30" s="31"/>
      <c r="Z30" s="31"/>
      <c r="AA30" s="27">
        <f t="shared" si="0"/>
        <v>172286694</v>
      </c>
      <c r="AB30" s="21"/>
      <c r="AC30" s="22"/>
    </row>
    <row r="31" spans="1:29" s="15" customFormat="1" ht="30" customHeight="1">
      <c r="A31" s="3">
        <v>22315000000</v>
      </c>
      <c r="B31" s="32" t="s">
        <v>19</v>
      </c>
      <c r="C31" s="31">
        <v>0</v>
      </c>
      <c r="D31" s="31">
        <v>36948740</v>
      </c>
      <c r="E31" s="31">
        <v>54555900</v>
      </c>
      <c r="F31" s="31">
        <v>2141000</v>
      </c>
      <c r="G31" s="31">
        <v>71700</v>
      </c>
      <c r="H31" s="31"/>
      <c r="I31" s="31"/>
      <c r="J31" s="31"/>
      <c r="K31" s="31"/>
      <c r="L31" s="31"/>
      <c r="M31" s="31"/>
      <c r="N31" s="31"/>
      <c r="O31" s="31"/>
      <c r="P31" s="31"/>
      <c r="Q31" s="60">
        <v>1443217.16</v>
      </c>
      <c r="R31" s="31"/>
      <c r="S31" s="31"/>
      <c r="T31" s="31"/>
      <c r="U31" s="31"/>
      <c r="V31" s="31"/>
      <c r="W31" s="31"/>
      <c r="X31" s="31"/>
      <c r="Y31" s="31"/>
      <c r="Z31" s="31"/>
      <c r="AA31" s="27">
        <f t="shared" si="0"/>
        <v>95160557.16</v>
      </c>
      <c r="AB31" s="21"/>
      <c r="AC31" s="22"/>
    </row>
    <row r="32" spans="1:29" s="15" customFormat="1" ht="30" customHeight="1">
      <c r="A32" s="3">
        <v>22316000000</v>
      </c>
      <c r="B32" s="32" t="s">
        <v>20</v>
      </c>
      <c r="C32" s="31">
        <v>18329591</v>
      </c>
      <c r="D32" s="31">
        <v>45430120</v>
      </c>
      <c r="E32" s="31">
        <v>110508100</v>
      </c>
      <c r="F32" s="31">
        <v>598000</v>
      </c>
      <c r="G32" s="31">
        <v>449000</v>
      </c>
      <c r="H32" s="31">
        <f>392900+365800</f>
        <v>758700</v>
      </c>
      <c r="I32" s="31">
        <v>527300</v>
      </c>
      <c r="J32" s="31"/>
      <c r="K32" s="31"/>
      <c r="L32" s="31">
        <v>125900</v>
      </c>
      <c r="M32" s="31"/>
      <c r="N32" s="31"/>
      <c r="O32" s="31"/>
      <c r="P32" s="31"/>
      <c r="Q32" s="60"/>
      <c r="R32" s="31">
        <v>75650</v>
      </c>
      <c r="S32" s="31">
        <v>356954</v>
      </c>
      <c r="T32" s="31">
        <v>470802</v>
      </c>
      <c r="U32" s="31">
        <v>346146</v>
      </c>
      <c r="V32" s="31"/>
      <c r="W32" s="31">
        <v>334970</v>
      </c>
      <c r="X32" s="31">
        <v>400000</v>
      </c>
      <c r="Y32" s="31"/>
      <c r="Z32" s="31"/>
      <c r="AA32" s="27">
        <f t="shared" si="0"/>
        <v>178711233</v>
      </c>
      <c r="AB32" s="21"/>
      <c r="AC32" s="22"/>
    </row>
    <row r="33" spans="1:29" s="15" customFormat="1" ht="30" customHeight="1">
      <c r="A33" s="3">
        <v>22317000000</v>
      </c>
      <c r="B33" s="32" t="s">
        <v>21</v>
      </c>
      <c r="C33" s="31">
        <v>9538566</v>
      </c>
      <c r="D33" s="31">
        <v>80357550</v>
      </c>
      <c r="E33" s="31">
        <v>144463100</v>
      </c>
      <c r="F33" s="31">
        <v>2051000</v>
      </c>
      <c r="G33" s="31">
        <v>739400</v>
      </c>
      <c r="H33" s="31">
        <f>581000+570000</f>
        <v>1151000</v>
      </c>
      <c r="I33" s="31">
        <v>816600</v>
      </c>
      <c r="J33" s="31"/>
      <c r="K33" s="31">
        <v>22400</v>
      </c>
      <c r="L33" s="31"/>
      <c r="M33" s="31">
        <v>184500</v>
      </c>
      <c r="N33" s="31"/>
      <c r="O33" s="31"/>
      <c r="P33" s="31"/>
      <c r="Q33" s="60"/>
      <c r="R33" s="31">
        <v>20510</v>
      </c>
      <c r="S33" s="31">
        <v>163367</v>
      </c>
      <c r="T33" s="31">
        <v>212620</v>
      </c>
      <c r="U33" s="31">
        <v>140622</v>
      </c>
      <c r="V33" s="31">
        <f>1260000+1260000</f>
        <v>2520000</v>
      </c>
      <c r="W33" s="31">
        <v>174767</v>
      </c>
      <c r="X33" s="31">
        <v>100000</v>
      </c>
      <c r="Y33" s="31"/>
      <c r="Z33" s="31"/>
      <c r="AA33" s="27">
        <f t="shared" si="0"/>
        <v>242656002</v>
      </c>
      <c r="AB33" s="21"/>
      <c r="AC33" s="22"/>
    </row>
    <row r="34" spans="1:29" s="15" customFormat="1" ht="30" customHeight="1">
      <c r="A34" s="3">
        <v>22318000000</v>
      </c>
      <c r="B34" s="32" t="s">
        <v>22</v>
      </c>
      <c r="C34" s="31">
        <v>8709766</v>
      </c>
      <c r="D34" s="31">
        <v>54322410</v>
      </c>
      <c r="E34" s="31">
        <v>105161000</v>
      </c>
      <c r="F34" s="31">
        <v>2815000</v>
      </c>
      <c r="G34" s="31">
        <v>788300</v>
      </c>
      <c r="H34" s="31">
        <f>508700+584000</f>
        <v>1092700</v>
      </c>
      <c r="I34" s="31">
        <v>772700</v>
      </c>
      <c r="J34" s="31"/>
      <c r="K34" s="31">
        <v>22400</v>
      </c>
      <c r="L34" s="31"/>
      <c r="M34" s="31"/>
      <c r="N34" s="31"/>
      <c r="O34" s="31"/>
      <c r="P34" s="31"/>
      <c r="Q34" s="60"/>
      <c r="R34" s="31">
        <v>33880</v>
      </c>
      <c r="S34" s="31">
        <v>143320</v>
      </c>
      <c r="T34" s="31">
        <v>207558</v>
      </c>
      <c r="U34" s="31">
        <v>140622</v>
      </c>
      <c r="V34" s="31">
        <v>1260000</v>
      </c>
      <c r="W34" s="31">
        <v>174767</v>
      </c>
      <c r="X34" s="31">
        <v>100000</v>
      </c>
      <c r="Y34" s="31"/>
      <c r="Z34" s="31"/>
      <c r="AA34" s="27">
        <f t="shared" si="0"/>
        <v>175744423</v>
      </c>
      <c r="AB34" s="21"/>
      <c r="AC34" s="22"/>
    </row>
    <row r="35" spans="1:29" s="15" customFormat="1" ht="30" customHeight="1">
      <c r="A35" s="3">
        <v>22319000000</v>
      </c>
      <c r="B35" s="32" t="s">
        <v>23</v>
      </c>
      <c r="C35" s="31">
        <v>9103924</v>
      </c>
      <c r="D35" s="31">
        <v>74011920</v>
      </c>
      <c r="E35" s="31">
        <v>52833800</v>
      </c>
      <c r="F35" s="31">
        <v>8412000</v>
      </c>
      <c r="G35" s="31">
        <v>207400</v>
      </c>
      <c r="H35" s="31">
        <f>1044900+946100</f>
        <v>1991000</v>
      </c>
      <c r="I35" s="31">
        <v>1549000</v>
      </c>
      <c r="J35" s="31"/>
      <c r="K35" s="31">
        <f>380300-67112</f>
        <v>313188</v>
      </c>
      <c r="L35" s="31"/>
      <c r="M35" s="31"/>
      <c r="N35" s="31"/>
      <c r="O35" s="31">
        <v>5645</v>
      </c>
      <c r="P35" s="31"/>
      <c r="Q35" s="60"/>
      <c r="R35" s="31">
        <v>19410</v>
      </c>
      <c r="S35" s="31">
        <v>103825</v>
      </c>
      <c r="T35" s="31">
        <v>141747</v>
      </c>
      <c r="U35" s="31">
        <v>75719</v>
      </c>
      <c r="V35" s="31"/>
      <c r="W35" s="31">
        <v>101947</v>
      </c>
      <c r="X35" s="31">
        <v>100000</v>
      </c>
      <c r="Y35" s="31"/>
      <c r="Z35" s="31"/>
      <c r="AA35" s="27">
        <f t="shared" si="0"/>
        <v>148970525</v>
      </c>
      <c r="AB35" s="21"/>
      <c r="AC35" s="22"/>
    </row>
    <row r="36" spans="1:29" s="15" customFormat="1" ht="30" customHeight="1">
      <c r="A36" s="3">
        <v>22320000000</v>
      </c>
      <c r="B36" s="32" t="s">
        <v>24</v>
      </c>
      <c r="C36" s="31">
        <v>12736395</v>
      </c>
      <c r="D36" s="31">
        <v>59342300</v>
      </c>
      <c r="E36" s="31">
        <v>81848300</v>
      </c>
      <c r="F36" s="31">
        <v>3403000</v>
      </c>
      <c r="G36" s="31">
        <v>1284300</v>
      </c>
      <c r="H36" s="31">
        <f>354800+353300</f>
        <v>708100</v>
      </c>
      <c r="I36" s="31">
        <v>651800</v>
      </c>
      <c r="J36" s="31"/>
      <c r="K36" s="31">
        <v>179000</v>
      </c>
      <c r="L36" s="31">
        <v>125900</v>
      </c>
      <c r="M36" s="31"/>
      <c r="N36" s="31"/>
      <c r="O36" s="31"/>
      <c r="P36" s="31"/>
      <c r="Q36" s="60"/>
      <c r="R36" s="31">
        <v>56800</v>
      </c>
      <c r="S36" s="31">
        <v>294719</v>
      </c>
      <c r="T36" s="31">
        <v>349305</v>
      </c>
      <c r="U36" s="31">
        <v>173073</v>
      </c>
      <c r="V36" s="31">
        <v>1260000</v>
      </c>
      <c r="W36" s="31">
        <v>218459</v>
      </c>
      <c r="X36" s="31">
        <v>100000</v>
      </c>
      <c r="Y36" s="31"/>
      <c r="Z36" s="31"/>
      <c r="AA36" s="27">
        <f t="shared" si="0"/>
        <v>162731451</v>
      </c>
      <c r="AB36" s="21"/>
      <c r="AC36" s="22"/>
    </row>
    <row r="37" spans="1:29" s="14" customFormat="1" ht="30" customHeight="1">
      <c r="A37" s="26" t="s">
        <v>33</v>
      </c>
      <c r="B37" s="33" t="s">
        <v>34</v>
      </c>
      <c r="C37" s="31">
        <v>4262265</v>
      </c>
      <c r="D37" s="27"/>
      <c r="E37" s="27"/>
      <c r="F37" s="27"/>
      <c r="G37" s="27"/>
      <c r="H37" s="31"/>
      <c r="I37" s="31"/>
      <c r="J37" s="31"/>
      <c r="K37" s="31">
        <v>89500</v>
      </c>
      <c r="L37" s="31"/>
      <c r="M37" s="31"/>
      <c r="N37" s="31"/>
      <c r="O37" s="31"/>
      <c r="P37" s="31"/>
      <c r="Q37" s="60"/>
      <c r="R37" s="31">
        <v>71900</v>
      </c>
      <c r="S37" s="31">
        <v>111006</v>
      </c>
      <c r="T37" s="31">
        <v>182246</v>
      </c>
      <c r="U37" s="31">
        <v>43268</v>
      </c>
      <c r="V37" s="31"/>
      <c r="W37" s="31">
        <v>151241</v>
      </c>
      <c r="X37" s="31">
        <v>100000</v>
      </c>
      <c r="Y37" s="31">
        <v>400000</v>
      </c>
      <c r="Z37" s="31"/>
      <c r="AA37" s="27">
        <f t="shared" si="0"/>
        <v>5411426</v>
      </c>
      <c r="AB37" s="21"/>
      <c r="AC37" s="22"/>
    </row>
    <row r="38" spans="1:29" s="14" customFormat="1" ht="30" customHeight="1">
      <c r="A38" s="26" t="s">
        <v>35</v>
      </c>
      <c r="B38" s="33" t="s">
        <v>36</v>
      </c>
      <c r="C38" s="31">
        <v>2990844</v>
      </c>
      <c r="D38" s="27"/>
      <c r="E38" s="27"/>
      <c r="F38" s="27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60"/>
      <c r="R38" s="31">
        <v>13101</v>
      </c>
      <c r="S38" s="31">
        <v>72408</v>
      </c>
      <c r="T38" s="31">
        <v>106310</v>
      </c>
      <c r="U38" s="31">
        <v>86537</v>
      </c>
      <c r="V38" s="31">
        <v>1260000</v>
      </c>
      <c r="W38" s="31">
        <v>100827</v>
      </c>
      <c r="X38" s="31"/>
      <c r="Y38" s="31"/>
      <c r="Z38" s="31"/>
      <c r="AA38" s="27">
        <f t="shared" si="0"/>
        <v>4630027</v>
      </c>
      <c r="AB38" s="21"/>
      <c r="AC38" s="22"/>
    </row>
    <row r="39" spans="1:29" s="14" customFormat="1" ht="30" customHeight="1">
      <c r="A39" s="26" t="s">
        <v>37</v>
      </c>
      <c r="B39" s="33" t="s">
        <v>38</v>
      </c>
      <c r="C39" s="31">
        <v>14526678</v>
      </c>
      <c r="D39" s="27"/>
      <c r="E39" s="27"/>
      <c r="F39" s="27"/>
      <c r="G39" s="27"/>
      <c r="H39" s="31">
        <v>432900</v>
      </c>
      <c r="I39" s="31"/>
      <c r="J39" s="31"/>
      <c r="K39" s="31">
        <v>67100</v>
      </c>
      <c r="L39" s="31">
        <v>126000</v>
      </c>
      <c r="M39" s="31"/>
      <c r="N39" s="31"/>
      <c r="O39" s="31"/>
      <c r="P39" s="31"/>
      <c r="Q39" s="60"/>
      <c r="R39" s="31">
        <v>7970</v>
      </c>
      <c r="S39" s="31">
        <v>447314</v>
      </c>
      <c r="T39" s="31">
        <v>435366</v>
      </c>
      <c r="U39" s="31">
        <v>205524</v>
      </c>
      <c r="V39" s="31"/>
      <c r="W39" s="31">
        <v>336090</v>
      </c>
      <c r="X39" s="31">
        <v>400000</v>
      </c>
      <c r="Y39" s="31"/>
      <c r="Z39" s="31"/>
      <c r="AA39" s="27">
        <f t="shared" si="0"/>
        <v>16984942</v>
      </c>
      <c r="AB39" s="21"/>
      <c r="AC39" s="22"/>
    </row>
    <row r="40" spans="1:29" s="14" customFormat="1" ht="30" customHeight="1">
      <c r="A40" s="26" t="s">
        <v>39</v>
      </c>
      <c r="B40" s="33" t="s">
        <v>84</v>
      </c>
      <c r="C40" s="31">
        <v>3957797</v>
      </c>
      <c r="D40" s="27"/>
      <c r="E40" s="27"/>
      <c r="F40" s="27"/>
      <c r="G40" s="27"/>
      <c r="H40" s="31"/>
      <c r="I40" s="31"/>
      <c r="J40" s="31"/>
      <c r="K40" s="31">
        <v>44700</v>
      </c>
      <c r="L40" s="31">
        <v>125900</v>
      </c>
      <c r="M40" s="31"/>
      <c r="N40" s="31"/>
      <c r="O40" s="31"/>
      <c r="P40" s="31"/>
      <c r="Q40" s="60"/>
      <c r="R40" s="31">
        <v>12240</v>
      </c>
      <c r="S40" s="31">
        <v>84676</v>
      </c>
      <c r="T40" s="31">
        <v>121497</v>
      </c>
      <c r="U40" s="31">
        <v>75719</v>
      </c>
      <c r="V40" s="31"/>
      <c r="W40" s="31">
        <v>100827</v>
      </c>
      <c r="X40" s="31">
        <v>200000</v>
      </c>
      <c r="Y40" s="31"/>
      <c r="Z40" s="31"/>
      <c r="AA40" s="27">
        <f t="shared" si="0"/>
        <v>4723356</v>
      </c>
      <c r="AB40" s="21"/>
      <c r="AC40" s="22"/>
    </row>
    <row r="41" spans="1:29" s="14" customFormat="1" ht="30" customHeight="1">
      <c r="A41" s="26" t="s">
        <v>40</v>
      </c>
      <c r="B41" s="33" t="s">
        <v>41</v>
      </c>
      <c r="C41" s="31">
        <v>2979996</v>
      </c>
      <c r="D41" s="27"/>
      <c r="E41" s="27"/>
      <c r="F41" s="27"/>
      <c r="G41" s="27"/>
      <c r="H41" s="31"/>
      <c r="I41" s="31"/>
      <c r="J41" s="31"/>
      <c r="K41" s="31"/>
      <c r="L41" s="31">
        <v>125900</v>
      </c>
      <c r="M41" s="31"/>
      <c r="N41" s="31"/>
      <c r="O41" s="31"/>
      <c r="P41" s="31"/>
      <c r="Q41" s="60"/>
      <c r="R41" s="31">
        <v>12421</v>
      </c>
      <c r="S41" s="31">
        <v>66424</v>
      </c>
      <c r="T41" s="31">
        <v>86061</v>
      </c>
      <c r="U41" s="31">
        <v>43268</v>
      </c>
      <c r="V41" s="31"/>
      <c r="W41" s="31">
        <v>67218</v>
      </c>
      <c r="X41" s="31">
        <v>200000</v>
      </c>
      <c r="Y41" s="31"/>
      <c r="Z41" s="31"/>
      <c r="AA41" s="27">
        <f t="shared" si="0"/>
        <v>3581288</v>
      </c>
      <c r="AB41" s="21"/>
      <c r="AC41" s="22"/>
    </row>
    <row r="42" spans="1:29" s="14" customFormat="1" ht="39.75" customHeight="1">
      <c r="A42" s="26" t="s">
        <v>42</v>
      </c>
      <c r="B42" s="33" t="s">
        <v>43</v>
      </c>
      <c r="C42" s="31">
        <v>5352549</v>
      </c>
      <c r="D42" s="27"/>
      <c r="E42" s="27"/>
      <c r="F42" s="27"/>
      <c r="G42" s="27"/>
      <c r="H42" s="31"/>
      <c r="I42" s="31"/>
      <c r="J42" s="31"/>
      <c r="K42" s="31">
        <v>44700</v>
      </c>
      <c r="L42" s="31"/>
      <c r="M42" s="31"/>
      <c r="N42" s="31"/>
      <c r="O42" s="31"/>
      <c r="P42" s="31"/>
      <c r="Q42" s="60"/>
      <c r="R42" s="31">
        <v>26100</v>
      </c>
      <c r="S42" s="31">
        <v>135840</v>
      </c>
      <c r="T42" s="31">
        <v>167059</v>
      </c>
      <c r="U42" s="31">
        <v>86537</v>
      </c>
      <c r="V42" s="31"/>
      <c r="W42" s="31">
        <v>134436</v>
      </c>
      <c r="X42" s="31">
        <v>300000</v>
      </c>
      <c r="Y42" s="31">
        <v>400000</v>
      </c>
      <c r="Z42" s="31"/>
      <c r="AA42" s="27">
        <f t="shared" si="0"/>
        <v>6647221</v>
      </c>
      <c r="AB42" s="21"/>
      <c r="AC42" s="22"/>
    </row>
    <row r="43" spans="1:29" s="14" customFormat="1" ht="39.75" customHeight="1">
      <c r="A43" s="26" t="s">
        <v>44</v>
      </c>
      <c r="B43" s="33" t="s">
        <v>45</v>
      </c>
      <c r="C43" s="31">
        <v>16224599</v>
      </c>
      <c r="D43" s="27"/>
      <c r="E43" s="27"/>
      <c r="F43" s="27"/>
      <c r="G43" s="27"/>
      <c r="H43" s="31">
        <f>947600+928800</f>
        <v>1876400</v>
      </c>
      <c r="I43" s="31"/>
      <c r="J43" s="31"/>
      <c r="K43" s="31"/>
      <c r="L43" s="31">
        <v>126000</v>
      </c>
      <c r="M43" s="31"/>
      <c r="N43" s="31"/>
      <c r="O43" s="31"/>
      <c r="P43" s="31"/>
      <c r="Q43" s="60"/>
      <c r="R43" s="31">
        <v>2160</v>
      </c>
      <c r="S43" s="31">
        <v>471550</v>
      </c>
      <c r="T43" s="31">
        <v>516364</v>
      </c>
      <c r="U43" s="31">
        <v>270427</v>
      </c>
      <c r="V43" s="31"/>
      <c r="W43" s="31">
        <v>470526</v>
      </c>
      <c r="X43" s="31">
        <v>400000</v>
      </c>
      <c r="Y43" s="31">
        <v>800000</v>
      </c>
      <c r="Z43" s="31"/>
      <c r="AA43" s="27">
        <f aca="true" t="shared" si="1" ref="AA43:AA74">SUM(C43:Z43)</f>
        <v>21158026</v>
      </c>
      <c r="AB43" s="21"/>
      <c r="AC43" s="22"/>
    </row>
    <row r="44" spans="1:29" s="14" customFormat="1" ht="38.25" customHeight="1">
      <c r="A44" s="26" t="s">
        <v>46</v>
      </c>
      <c r="B44" s="33" t="s">
        <v>47</v>
      </c>
      <c r="C44" s="31">
        <v>5428029</v>
      </c>
      <c r="D44" s="27"/>
      <c r="E44" s="27"/>
      <c r="F44" s="27"/>
      <c r="G44" s="27"/>
      <c r="H44" s="31"/>
      <c r="I44" s="31"/>
      <c r="J44" s="31"/>
      <c r="K44" s="31"/>
      <c r="L44" s="31"/>
      <c r="M44" s="31"/>
      <c r="N44" s="31"/>
      <c r="O44" s="31"/>
      <c r="P44" s="31"/>
      <c r="Q44" s="60"/>
      <c r="R44" s="31">
        <v>17525</v>
      </c>
      <c r="S44" s="31">
        <v>105620</v>
      </c>
      <c r="T44" s="31">
        <v>146809</v>
      </c>
      <c r="U44" s="31">
        <v>97354</v>
      </c>
      <c r="V44" s="31">
        <v>1260000</v>
      </c>
      <c r="W44" s="31">
        <v>168045</v>
      </c>
      <c r="X44" s="31">
        <v>200000</v>
      </c>
      <c r="Y44" s="31"/>
      <c r="Z44" s="31"/>
      <c r="AA44" s="27">
        <f t="shared" si="1"/>
        <v>7423382</v>
      </c>
      <c r="AB44" s="21"/>
      <c r="AC44" s="22"/>
    </row>
    <row r="45" spans="1:29" s="14" customFormat="1" ht="38.25" customHeight="1">
      <c r="A45" s="26" t="s">
        <v>48</v>
      </c>
      <c r="B45" s="33" t="s">
        <v>49</v>
      </c>
      <c r="C45" s="31">
        <v>1597323</v>
      </c>
      <c r="D45" s="27"/>
      <c r="E45" s="27"/>
      <c r="F45" s="27"/>
      <c r="G45" s="27"/>
      <c r="H45" s="31"/>
      <c r="I45" s="31"/>
      <c r="J45" s="31"/>
      <c r="K45" s="31"/>
      <c r="L45" s="31"/>
      <c r="M45" s="31"/>
      <c r="N45" s="31"/>
      <c r="O45" s="31"/>
      <c r="P45" s="31"/>
      <c r="Q45" s="60"/>
      <c r="R45" s="31">
        <v>13580</v>
      </c>
      <c r="S45" s="31">
        <v>23039</v>
      </c>
      <c r="T45" s="31">
        <v>45562</v>
      </c>
      <c r="U45" s="31">
        <v>54085</v>
      </c>
      <c r="V45" s="31"/>
      <c r="W45" s="31">
        <v>67218</v>
      </c>
      <c r="X45" s="31"/>
      <c r="Y45" s="31"/>
      <c r="Z45" s="31"/>
      <c r="AA45" s="27">
        <f t="shared" si="1"/>
        <v>1800807</v>
      </c>
      <c r="AB45" s="21"/>
      <c r="AC45" s="22"/>
    </row>
    <row r="46" spans="1:29" s="14" customFormat="1" ht="38.25" customHeight="1">
      <c r="A46" s="26" t="s">
        <v>50</v>
      </c>
      <c r="B46" s="33" t="s">
        <v>51</v>
      </c>
      <c r="C46" s="31">
        <v>1223273</v>
      </c>
      <c r="D46" s="27"/>
      <c r="E46" s="27"/>
      <c r="F46" s="27"/>
      <c r="G46" s="27"/>
      <c r="H46" s="31"/>
      <c r="I46" s="31"/>
      <c r="J46" s="31"/>
      <c r="K46" s="31">
        <v>44700</v>
      </c>
      <c r="L46" s="31"/>
      <c r="M46" s="31"/>
      <c r="N46" s="31"/>
      <c r="O46" s="31"/>
      <c r="P46" s="31"/>
      <c r="Q46" s="60"/>
      <c r="R46" s="31">
        <v>6486</v>
      </c>
      <c r="S46" s="31">
        <v>38298</v>
      </c>
      <c r="T46" s="31">
        <v>65811</v>
      </c>
      <c r="U46" s="31">
        <v>43268</v>
      </c>
      <c r="V46" s="31"/>
      <c r="W46" s="31">
        <v>67218</v>
      </c>
      <c r="X46" s="31">
        <v>100000</v>
      </c>
      <c r="Y46" s="31"/>
      <c r="Z46" s="31"/>
      <c r="AA46" s="27">
        <f t="shared" si="1"/>
        <v>1589054</v>
      </c>
      <c r="AB46" s="21"/>
      <c r="AC46" s="22"/>
    </row>
    <row r="47" spans="1:29" s="14" customFormat="1" ht="30" customHeight="1">
      <c r="A47" s="26" t="s">
        <v>52</v>
      </c>
      <c r="B47" s="33" t="s">
        <v>53</v>
      </c>
      <c r="C47" s="31">
        <v>6840653</v>
      </c>
      <c r="D47" s="27"/>
      <c r="E47" s="27"/>
      <c r="F47" s="27"/>
      <c r="G47" s="27"/>
      <c r="H47" s="31">
        <f>318200+275300</f>
        <v>593500</v>
      </c>
      <c r="I47" s="31"/>
      <c r="J47" s="31"/>
      <c r="K47" s="31">
        <v>89500</v>
      </c>
      <c r="L47" s="31">
        <v>126000</v>
      </c>
      <c r="M47" s="31"/>
      <c r="N47" s="31">
        <v>889105</v>
      </c>
      <c r="O47" s="31"/>
      <c r="P47" s="31"/>
      <c r="Q47" s="60"/>
      <c r="R47" s="31">
        <v>33081</v>
      </c>
      <c r="S47" s="31">
        <v>249239</v>
      </c>
      <c r="T47" s="31">
        <v>248057</v>
      </c>
      <c r="U47" s="31">
        <v>86537</v>
      </c>
      <c r="V47" s="31">
        <v>1188565</v>
      </c>
      <c r="W47" s="31">
        <v>184850</v>
      </c>
      <c r="X47" s="31">
        <v>300000</v>
      </c>
      <c r="Y47" s="31"/>
      <c r="Z47" s="31"/>
      <c r="AA47" s="27">
        <f t="shared" si="1"/>
        <v>10829087</v>
      </c>
      <c r="AB47" s="21"/>
      <c r="AC47" s="22"/>
    </row>
    <row r="48" spans="1:29" s="14" customFormat="1" ht="36.75" customHeight="1">
      <c r="A48" s="26" t="s">
        <v>54</v>
      </c>
      <c r="B48" s="33" t="s">
        <v>55</v>
      </c>
      <c r="C48" s="31">
        <v>2986654</v>
      </c>
      <c r="D48" s="27"/>
      <c r="E48" s="27"/>
      <c r="F48" s="27"/>
      <c r="G48" s="27"/>
      <c r="H48" s="31"/>
      <c r="I48" s="31"/>
      <c r="J48" s="31"/>
      <c r="K48" s="31"/>
      <c r="L48" s="31"/>
      <c r="M48" s="31"/>
      <c r="N48" s="31"/>
      <c r="O48" s="31"/>
      <c r="P48" s="31"/>
      <c r="Q48" s="60"/>
      <c r="R48" s="31">
        <v>12030</v>
      </c>
      <c r="S48" s="31">
        <v>61038</v>
      </c>
      <c r="T48" s="31">
        <v>91123</v>
      </c>
      <c r="U48" s="31">
        <v>86537</v>
      </c>
      <c r="V48" s="31">
        <v>2520000</v>
      </c>
      <c r="W48" s="31">
        <v>84023</v>
      </c>
      <c r="X48" s="31">
        <v>200000</v>
      </c>
      <c r="Y48" s="31"/>
      <c r="Z48" s="31"/>
      <c r="AA48" s="27">
        <f t="shared" si="1"/>
        <v>6041405</v>
      </c>
      <c r="AB48" s="21"/>
      <c r="AC48" s="22"/>
    </row>
    <row r="49" spans="1:29" s="14" customFormat="1" ht="30" customHeight="1">
      <c r="A49" s="26" t="s">
        <v>56</v>
      </c>
      <c r="B49" s="33" t="s">
        <v>57</v>
      </c>
      <c r="C49" s="31">
        <v>3404667</v>
      </c>
      <c r="D49" s="27"/>
      <c r="E49" s="27"/>
      <c r="F49" s="27"/>
      <c r="G49" s="27"/>
      <c r="H49" s="31"/>
      <c r="I49" s="31"/>
      <c r="J49" s="31"/>
      <c r="K49" s="31">
        <v>22400</v>
      </c>
      <c r="L49" s="31"/>
      <c r="M49" s="31"/>
      <c r="N49" s="31"/>
      <c r="O49" s="31"/>
      <c r="P49" s="31"/>
      <c r="Q49" s="60"/>
      <c r="R49" s="31">
        <v>25730</v>
      </c>
      <c r="S49" s="31">
        <v>80786</v>
      </c>
      <c r="T49" s="31">
        <v>96185</v>
      </c>
      <c r="U49" s="31">
        <v>54085</v>
      </c>
      <c r="V49" s="31"/>
      <c r="W49" s="31">
        <v>67218</v>
      </c>
      <c r="X49" s="31">
        <v>200000</v>
      </c>
      <c r="Y49" s="31"/>
      <c r="Z49" s="31"/>
      <c r="AA49" s="27">
        <f t="shared" si="1"/>
        <v>3951071</v>
      </c>
      <c r="AB49" s="21"/>
      <c r="AC49" s="22"/>
    </row>
    <row r="50" spans="1:29" s="14" customFormat="1" ht="30" customHeight="1">
      <c r="A50" s="26" t="s">
        <v>58</v>
      </c>
      <c r="B50" s="33" t="s">
        <v>59</v>
      </c>
      <c r="C50" s="31">
        <v>4139486</v>
      </c>
      <c r="D50" s="27"/>
      <c r="E50" s="27"/>
      <c r="F50" s="27"/>
      <c r="G50" s="27"/>
      <c r="H50" s="31">
        <f>56200+61000</f>
        <v>117200</v>
      </c>
      <c r="I50" s="31"/>
      <c r="J50" s="31"/>
      <c r="K50" s="31"/>
      <c r="L50" s="31"/>
      <c r="M50" s="31"/>
      <c r="N50" s="31">
        <v>922226</v>
      </c>
      <c r="O50" s="31"/>
      <c r="P50" s="31"/>
      <c r="Q50" s="60"/>
      <c r="R50" s="31">
        <v>13800</v>
      </c>
      <c r="S50" s="31">
        <v>87069</v>
      </c>
      <c r="T50" s="31">
        <v>121497</v>
      </c>
      <c r="U50" s="31">
        <v>86537</v>
      </c>
      <c r="V50" s="31"/>
      <c r="W50" s="31">
        <v>134436</v>
      </c>
      <c r="X50" s="31">
        <v>200000</v>
      </c>
      <c r="Y50" s="31"/>
      <c r="Z50" s="31"/>
      <c r="AA50" s="27">
        <f t="shared" si="1"/>
        <v>5822251</v>
      </c>
      <c r="AB50" s="21"/>
      <c r="AC50" s="22"/>
    </row>
    <row r="51" spans="1:29" s="14" customFormat="1" ht="30" customHeight="1">
      <c r="A51" s="26" t="s">
        <v>60</v>
      </c>
      <c r="B51" s="33" t="s">
        <v>61</v>
      </c>
      <c r="C51" s="31">
        <v>2055497</v>
      </c>
      <c r="D51" s="27"/>
      <c r="E51" s="27"/>
      <c r="F51" s="27"/>
      <c r="G51" s="27"/>
      <c r="H51" s="31">
        <f>48300+43900</f>
        <v>92200</v>
      </c>
      <c r="I51" s="31"/>
      <c r="J51" s="31"/>
      <c r="K51" s="31"/>
      <c r="L51" s="31"/>
      <c r="M51" s="31"/>
      <c r="N51" s="31"/>
      <c r="O51" s="31"/>
      <c r="P51" s="31"/>
      <c r="Q51" s="60"/>
      <c r="R51" s="31">
        <v>16820</v>
      </c>
      <c r="S51" s="31">
        <v>66723</v>
      </c>
      <c r="T51" s="31">
        <v>75936</v>
      </c>
      <c r="U51" s="31">
        <v>43268</v>
      </c>
      <c r="V51" s="31"/>
      <c r="W51" s="31">
        <v>67218</v>
      </c>
      <c r="X51" s="31">
        <v>400000</v>
      </c>
      <c r="Y51" s="31"/>
      <c r="Z51" s="31"/>
      <c r="AA51" s="27">
        <f t="shared" si="1"/>
        <v>2817662</v>
      </c>
      <c r="AB51" s="21"/>
      <c r="AC51" s="22"/>
    </row>
    <row r="52" spans="1:29" s="14" customFormat="1" ht="41.25" customHeight="1">
      <c r="A52" s="26" t="s">
        <v>62</v>
      </c>
      <c r="B52" s="33" t="s">
        <v>63</v>
      </c>
      <c r="C52" s="31">
        <v>11095376</v>
      </c>
      <c r="D52" s="27"/>
      <c r="E52" s="27"/>
      <c r="F52" s="27"/>
      <c r="G52" s="27"/>
      <c r="H52" s="31">
        <f>312600+356900</f>
        <v>669500</v>
      </c>
      <c r="I52" s="31"/>
      <c r="J52" s="31"/>
      <c r="K52" s="31">
        <v>67100</v>
      </c>
      <c r="L52" s="31">
        <v>126000</v>
      </c>
      <c r="M52" s="31"/>
      <c r="N52" s="31"/>
      <c r="O52" s="31"/>
      <c r="P52" s="31"/>
      <c r="Q52" s="60"/>
      <c r="R52" s="31">
        <v>4480</v>
      </c>
      <c r="S52" s="31">
        <v>243854</v>
      </c>
      <c r="T52" s="31">
        <v>339180</v>
      </c>
      <c r="U52" s="31">
        <v>216341</v>
      </c>
      <c r="V52" s="31"/>
      <c r="W52" s="31">
        <v>235263</v>
      </c>
      <c r="X52" s="31">
        <v>200000</v>
      </c>
      <c r="Y52" s="31"/>
      <c r="Z52" s="31"/>
      <c r="AA52" s="27">
        <f t="shared" si="1"/>
        <v>13197094</v>
      </c>
      <c r="AB52" s="21"/>
      <c r="AC52" s="22"/>
    </row>
    <row r="53" spans="1:29" s="14" customFormat="1" ht="30" customHeight="1">
      <c r="A53" s="26" t="s">
        <v>64</v>
      </c>
      <c r="B53" s="33" t="s">
        <v>65</v>
      </c>
      <c r="C53" s="31">
        <v>14362530</v>
      </c>
      <c r="D53" s="27"/>
      <c r="E53" s="27"/>
      <c r="F53" s="27"/>
      <c r="G53" s="27"/>
      <c r="H53" s="31">
        <f>578700</f>
        <v>578700</v>
      </c>
      <c r="I53" s="31"/>
      <c r="J53" s="31"/>
      <c r="K53" s="31">
        <v>246100</v>
      </c>
      <c r="L53" s="31">
        <v>126000</v>
      </c>
      <c r="M53" s="31"/>
      <c r="N53" s="31"/>
      <c r="O53" s="31"/>
      <c r="P53" s="31"/>
      <c r="Q53" s="60"/>
      <c r="R53" s="31">
        <v>11460</v>
      </c>
      <c r="S53" s="31">
        <v>478132</v>
      </c>
      <c r="T53" s="31">
        <v>450553</v>
      </c>
      <c r="U53" s="31">
        <v>162256</v>
      </c>
      <c r="V53" s="31"/>
      <c r="W53" s="31">
        <v>386504</v>
      </c>
      <c r="X53" s="31">
        <v>800000</v>
      </c>
      <c r="Y53" s="31"/>
      <c r="Z53" s="31"/>
      <c r="AA53" s="27">
        <f t="shared" si="1"/>
        <v>17602235</v>
      </c>
      <c r="AB53" s="21"/>
      <c r="AC53" s="22"/>
    </row>
    <row r="54" spans="1:29" s="14" customFormat="1" ht="30" customHeight="1">
      <c r="A54" s="26" t="s">
        <v>66</v>
      </c>
      <c r="B54" s="33" t="s">
        <v>67</v>
      </c>
      <c r="C54" s="31">
        <v>2416152</v>
      </c>
      <c r="D54" s="27"/>
      <c r="E54" s="27"/>
      <c r="F54" s="27"/>
      <c r="G54" s="27"/>
      <c r="H54" s="31"/>
      <c r="I54" s="31"/>
      <c r="J54" s="31"/>
      <c r="K54" s="31">
        <v>22400</v>
      </c>
      <c r="L54" s="31"/>
      <c r="M54" s="31"/>
      <c r="N54" s="31"/>
      <c r="O54" s="31"/>
      <c r="P54" s="31"/>
      <c r="Q54" s="60"/>
      <c r="R54" s="31">
        <v>11080</v>
      </c>
      <c r="S54" s="31">
        <v>116391</v>
      </c>
      <c r="T54" s="31">
        <v>101248</v>
      </c>
      <c r="U54" s="31">
        <v>32451</v>
      </c>
      <c r="V54" s="31"/>
      <c r="W54" s="31">
        <v>84023</v>
      </c>
      <c r="X54" s="31">
        <v>200000</v>
      </c>
      <c r="Y54" s="31"/>
      <c r="Z54" s="31"/>
      <c r="AA54" s="27">
        <f t="shared" si="1"/>
        <v>2983745</v>
      </c>
      <c r="AB54" s="21"/>
      <c r="AC54" s="22"/>
    </row>
    <row r="55" spans="1:29" s="14" customFormat="1" ht="30" customHeight="1">
      <c r="A55" s="26" t="s">
        <v>68</v>
      </c>
      <c r="B55" s="33" t="s">
        <v>69</v>
      </c>
      <c r="C55" s="31">
        <v>2375051</v>
      </c>
      <c r="D55" s="27"/>
      <c r="E55" s="27"/>
      <c r="F55" s="27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60"/>
      <c r="R55" s="31">
        <v>8340</v>
      </c>
      <c r="S55" s="31">
        <v>50267</v>
      </c>
      <c r="T55" s="31">
        <v>60749</v>
      </c>
      <c r="U55" s="31">
        <v>32451</v>
      </c>
      <c r="V55" s="31"/>
      <c r="W55" s="31">
        <v>50414</v>
      </c>
      <c r="X55" s="31">
        <v>200000</v>
      </c>
      <c r="Y55" s="31"/>
      <c r="Z55" s="31"/>
      <c r="AA55" s="27">
        <f t="shared" si="1"/>
        <v>2777272</v>
      </c>
      <c r="AB55" s="21"/>
      <c r="AC55" s="22"/>
    </row>
    <row r="56" spans="1:29" s="14" customFormat="1" ht="30" customHeight="1">
      <c r="A56" s="26" t="s">
        <v>70</v>
      </c>
      <c r="B56" s="33" t="s">
        <v>71</v>
      </c>
      <c r="C56" s="31">
        <v>2550885</v>
      </c>
      <c r="D56" s="27"/>
      <c r="E56" s="27"/>
      <c r="F56" s="27"/>
      <c r="G56" s="27"/>
      <c r="H56" s="31">
        <f>106800+92700</f>
        <v>199500</v>
      </c>
      <c r="I56" s="31"/>
      <c r="J56" s="31"/>
      <c r="K56" s="31"/>
      <c r="L56" s="31"/>
      <c r="M56" s="31"/>
      <c r="N56" s="31"/>
      <c r="O56" s="31"/>
      <c r="P56" s="31"/>
      <c r="Q56" s="60"/>
      <c r="R56" s="31">
        <v>12870</v>
      </c>
      <c r="S56" s="31">
        <v>90360</v>
      </c>
      <c r="T56" s="31">
        <v>91123</v>
      </c>
      <c r="U56" s="31">
        <v>54085</v>
      </c>
      <c r="V56" s="31">
        <v>1260000</v>
      </c>
      <c r="W56" s="31">
        <v>84023</v>
      </c>
      <c r="X56" s="31">
        <v>100000</v>
      </c>
      <c r="Y56" s="31"/>
      <c r="Z56" s="31"/>
      <c r="AA56" s="27">
        <f t="shared" si="1"/>
        <v>4442846</v>
      </c>
      <c r="AB56" s="21"/>
      <c r="AC56" s="22"/>
    </row>
    <row r="57" spans="1:29" s="14" customFormat="1" ht="36.75" customHeight="1">
      <c r="A57" s="26" t="s">
        <v>72</v>
      </c>
      <c r="B57" s="33" t="s">
        <v>73</v>
      </c>
      <c r="C57" s="31">
        <v>10450605</v>
      </c>
      <c r="D57" s="27"/>
      <c r="E57" s="27"/>
      <c r="F57" s="27"/>
      <c r="G57" s="27"/>
      <c r="H57" s="31">
        <f>191000+237000</f>
        <v>428000</v>
      </c>
      <c r="I57" s="31">
        <v>446800</v>
      </c>
      <c r="J57" s="31"/>
      <c r="K57" s="31">
        <v>134200</v>
      </c>
      <c r="L57" s="31">
        <v>125900</v>
      </c>
      <c r="M57" s="31"/>
      <c r="N57" s="31">
        <v>585659</v>
      </c>
      <c r="O57" s="31"/>
      <c r="P57" s="31"/>
      <c r="Q57" s="60"/>
      <c r="R57" s="31">
        <v>41440</v>
      </c>
      <c r="S57" s="31">
        <v>181619</v>
      </c>
      <c r="T57" s="31">
        <v>273369</v>
      </c>
      <c r="U57" s="31">
        <v>183890</v>
      </c>
      <c r="V57" s="31"/>
      <c r="W57" s="31">
        <v>201654</v>
      </c>
      <c r="X57" s="31">
        <v>400000</v>
      </c>
      <c r="Y57" s="31"/>
      <c r="Z57" s="31"/>
      <c r="AA57" s="27">
        <f t="shared" si="1"/>
        <v>13453136</v>
      </c>
      <c r="AB57" s="21"/>
      <c r="AC57" s="22"/>
    </row>
    <row r="58" spans="1:29" s="14" customFormat="1" ht="36" customHeight="1">
      <c r="A58" s="26" t="s">
        <v>74</v>
      </c>
      <c r="B58" s="33" t="s">
        <v>75</v>
      </c>
      <c r="C58" s="31">
        <v>6537434</v>
      </c>
      <c r="D58" s="27"/>
      <c r="E58" s="27"/>
      <c r="F58" s="27"/>
      <c r="G58" s="27"/>
      <c r="H58" s="31">
        <f>71000+140500</f>
        <v>211500</v>
      </c>
      <c r="I58" s="31"/>
      <c r="J58" s="31"/>
      <c r="K58" s="31"/>
      <c r="L58" s="31"/>
      <c r="M58" s="31"/>
      <c r="N58" s="31"/>
      <c r="O58" s="31"/>
      <c r="P58" s="31"/>
      <c r="Q58" s="60"/>
      <c r="R58" s="31">
        <v>33280</v>
      </c>
      <c r="S58" s="31">
        <v>128659</v>
      </c>
      <c r="T58" s="31">
        <v>182246</v>
      </c>
      <c r="U58" s="31">
        <v>108171</v>
      </c>
      <c r="V58" s="31"/>
      <c r="W58" s="31">
        <v>184850</v>
      </c>
      <c r="X58" s="31">
        <v>200000</v>
      </c>
      <c r="Y58" s="31"/>
      <c r="Z58" s="31"/>
      <c r="AA58" s="27">
        <f t="shared" si="1"/>
        <v>7586140</v>
      </c>
      <c r="AB58" s="21"/>
      <c r="AC58" s="22"/>
    </row>
    <row r="59" spans="1:29" s="14" customFormat="1" ht="38.25" customHeight="1">
      <c r="A59" s="26" t="s">
        <v>77</v>
      </c>
      <c r="B59" s="34" t="s">
        <v>78</v>
      </c>
      <c r="C59" s="31">
        <v>9105931</v>
      </c>
      <c r="D59" s="27"/>
      <c r="E59" s="27"/>
      <c r="F59" s="27"/>
      <c r="G59" s="27"/>
      <c r="H59" s="31"/>
      <c r="I59" s="31"/>
      <c r="J59" s="31"/>
      <c r="K59" s="31">
        <v>44700</v>
      </c>
      <c r="L59" s="31">
        <v>125900</v>
      </c>
      <c r="M59" s="31"/>
      <c r="N59" s="31"/>
      <c r="O59" s="31"/>
      <c r="P59" s="31"/>
      <c r="Q59" s="60"/>
      <c r="R59" s="31">
        <v>4340</v>
      </c>
      <c r="S59" s="31">
        <v>213334</v>
      </c>
      <c r="T59" s="31">
        <v>293619</v>
      </c>
      <c r="U59" s="31">
        <v>183890</v>
      </c>
      <c r="V59" s="31">
        <v>1260000</v>
      </c>
      <c r="W59" s="31">
        <v>235263</v>
      </c>
      <c r="X59" s="31">
        <v>300000</v>
      </c>
      <c r="Y59" s="31">
        <v>400000</v>
      </c>
      <c r="Z59" s="31"/>
      <c r="AA59" s="27">
        <f t="shared" si="1"/>
        <v>12166977</v>
      </c>
      <c r="AB59" s="21"/>
      <c r="AC59" s="22"/>
    </row>
    <row r="60" spans="1:29" s="14" customFormat="1" ht="30" customHeight="1">
      <c r="A60" s="26">
        <v>22524000000</v>
      </c>
      <c r="B60" s="34" t="s">
        <v>79</v>
      </c>
      <c r="C60" s="31">
        <v>1535002</v>
      </c>
      <c r="D60" s="27"/>
      <c r="E60" s="27"/>
      <c r="F60" s="27"/>
      <c r="G60" s="27"/>
      <c r="H60" s="31"/>
      <c r="I60" s="31"/>
      <c r="J60" s="31"/>
      <c r="K60" s="31"/>
      <c r="L60" s="31"/>
      <c r="M60" s="31"/>
      <c r="N60" s="31"/>
      <c r="O60" s="31"/>
      <c r="P60" s="31"/>
      <c r="Q60" s="60"/>
      <c r="R60" s="31">
        <v>9464</v>
      </c>
      <c r="S60" s="31">
        <v>20645</v>
      </c>
      <c r="T60" s="31">
        <v>40499</v>
      </c>
      <c r="U60" s="31">
        <v>54085</v>
      </c>
      <c r="V60" s="31">
        <v>1260000</v>
      </c>
      <c r="W60" s="31">
        <v>16805</v>
      </c>
      <c r="X60" s="31">
        <v>100000</v>
      </c>
      <c r="Y60" s="31"/>
      <c r="Z60" s="31"/>
      <c r="AA60" s="27">
        <f t="shared" si="1"/>
        <v>3036500</v>
      </c>
      <c r="AB60" s="21"/>
      <c r="AC60" s="22"/>
    </row>
    <row r="61" spans="1:29" s="14" customFormat="1" ht="30" customHeight="1">
      <c r="A61" s="26" t="s">
        <v>80</v>
      </c>
      <c r="B61" s="34" t="s">
        <v>81</v>
      </c>
      <c r="C61" s="31">
        <v>4119355</v>
      </c>
      <c r="D61" s="27"/>
      <c r="E61" s="27"/>
      <c r="F61" s="27"/>
      <c r="G61" s="27"/>
      <c r="H61" s="31"/>
      <c r="I61" s="31"/>
      <c r="J61" s="31"/>
      <c r="K61" s="31"/>
      <c r="L61" s="31"/>
      <c r="M61" s="31"/>
      <c r="N61" s="31"/>
      <c r="O61" s="31"/>
      <c r="P61" s="31"/>
      <c r="Q61" s="60"/>
      <c r="R61" s="31">
        <v>21521</v>
      </c>
      <c r="S61" s="31">
        <v>69715</v>
      </c>
      <c r="T61" s="31">
        <v>116435</v>
      </c>
      <c r="U61" s="31">
        <v>75719</v>
      </c>
      <c r="V61" s="31"/>
      <c r="W61" s="31">
        <v>100827</v>
      </c>
      <c r="X61" s="31"/>
      <c r="Y61" s="31"/>
      <c r="Z61" s="31"/>
      <c r="AA61" s="27">
        <f t="shared" si="1"/>
        <v>4503572</v>
      </c>
      <c r="AB61" s="21"/>
      <c r="AC61" s="22"/>
    </row>
    <row r="62" spans="1:29" s="14" customFormat="1" ht="30" customHeight="1">
      <c r="A62" s="26" t="s">
        <v>82</v>
      </c>
      <c r="B62" s="34" t="s">
        <v>83</v>
      </c>
      <c r="C62" s="31">
        <v>7442989</v>
      </c>
      <c r="D62" s="27"/>
      <c r="E62" s="27"/>
      <c r="F62" s="27"/>
      <c r="G62" s="27"/>
      <c r="H62" s="31"/>
      <c r="I62" s="31"/>
      <c r="J62" s="31"/>
      <c r="K62" s="31">
        <v>22400</v>
      </c>
      <c r="L62" s="31"/>
      <c r="M62" s="31"/>
      <c r="N62" s="31"/>
      <c r="O62" s="31"/>
      <c r="P62" s="31"/>
      <c r="Q62" s="60"/>
      <c r="R62" s="31">
        <v>31684</v>
      </c>
      <c r="S62" s="31">
        <v>164564</v>
      </c>
      <c r="T62" s="31">
        <v>207558</v>
      </c>
      <c r="U62" s="31">
        <v>118988</v>
      </c>
      <c r="V62" s="31">
        <v>2520000</v>
      </c>
      <c r="W62" s="31">
        <v>184850</v>
      </c>
      <c r="X62" s="31">
        <v>500000</v>
      </c>
      <c r="Y62" s="31">
        <v>400000</v>
      </c>
      <c r="Z62" s="31"/>
      <c r="AA62" s="27">
        <f t="shared" si="1"/>
        <v>11593033</v>
      </c>
      <c r="AB62" s="21"/>
      <c r="AC62" s="22"/>
    </row>
    <row r="63" spans="1:29" s="14" customFormat="1" ht="30" customHeight="1">
      <c r="A63" s="26" t="s">
        <v>85</v>
      </c>
      <c r="B63" s="34" t="s">
        <v>86</v>
      </c>
      <c r="C63" s="31">
        <v>11029179</v>
      </c>
      <c r="D63" s="27"/>
      <c r="E63" s="27"/>
      <c r="F63" s="27"/>
      <c r="G63" s="27"/>
      <c r="H63" s="31"/>
      <c r="I63" s="31"/>
      <c r="J63" s="31"/>
      <c r="K63" s="31"/>
      <c r="L63" s="31">
        <v>126000</v>
      </c>
      <c r="M63" s="31"/>
      <c r="N63" s="31"/>
      <c r="O63" s="31"/>
      <c r="P63" s="31"/>
      <c r="Q63" s="60"/>
      <c r="R63" s="31"/>
      <c r="S63" s="31">
        <v>360843</v>
      </c>
      <c r="T63" s="31">
        <v>384742</v>
      </c>
      <c r="U63" s="31">
        <v>227158</v>
      </c>
      <c r="V63" s="31"/>
      <c r="W63" s="31">
        <v>319286</v>
      </c>
      <c r="X63" s="31">
        <v>200000</v>
      </c>
      <c r="Y63" s="31"/>
      <c r="Z63" s="31"/>
      <c r="AA63" s="27">
        <f t="shared" si="1"/>
        <v>12647208</v>
      </c>
      <c r="AB63" s="21"/>
      <c r="AC63" s="22"/>
    </row>
    <row r="64" spans="1:29" s="14" customFormat="1" ht="38.25" customHeight="1">
      <c r="A64" s="26" t="s">
        <v>87</v>
      </c>
      <c r="B64" s="34" t="s">
        <v>88</v>
      </c>
      <c r="C64" s="31">
        <v>2085265</v>
      </c>
      <c r="D64" s="27"/>
      <c r="E64" s="27"/>
      <c r="F64" s="27"/>
      <c r="G64" s="27"/>
      <c r="H64" s="31"/>
      <c r="I64" s="31"/>
      <c r="J64" s="31"/>
      <c r="K64" s="31"/>
      <c r="L64" s="31"/>
      <c r="M64" s="31"/>
      <c r="N64" s="31"/>
      <c r="O64" s="31"/>
      <c r="P64" s="31"/>
      <c r="Q64" s="60"/>
      <c r="R64" s="31"/>
      <c r="S64" s="31">
        <v>58345</v>
      </c>
      <c r="T64" s="31">
        <v>80998</v>
      </c>
      <c r="U64" s="31">
        <v>54085</v>
      </c>
      <c r="V64" s="31"/>
      <c r="W64" s="31">
        <v>67218</v>
      </c>
      <c r="X64" s="31"/>
      <c r="Y64" s="31"/>
      <c r="Z64" s="31"/>
      <c r="AA64" s="27">
        <f t="shared" si="1"/>
        <v>2345911</v>
      </c>
      <c r="AB64" s="21"/>
      <c r="AC64" s="22"/>
    </row>
    <row r="65" spans="1:29" s="14" customFormat="1" ht="30" customHeight="1">
      <c r="A65" s="26" t="s">
        <v>89</v>
      </c>
      <c r="B65" s="34" t="s">
        <v>90</v>
      </c>
      <c r="C65" s="31">
        <v>2672076</v>
      </c>
      <c r="D65" s="27"/>
      <c r="E65" s="27"/>
      <c r="F65" s="27"/>
      <c r="G65" s="27"/>
      <c r="H65" s="31"/>
      <c r="I65" s="31"/>
      <c r="J65" s="31"/>
      <c r="K65" s="31"/>
      <c r="L65" s="31"/>
      <c r="M65" s="31"/>
      <c r="N65" s="31"/>
      <c r="O65" s="31"/>
      <c r="P65" s="31"/>
      <c r="Q65" s="60"/>
      <c r="R65" s="31">
        <v>8910</v>
      </c>
      <c r="S65" s="31">
        <v>72707</v>
      </c>
      <c r="T65" s="31">
        <v>96185</v>
      </c>
      <c r="U65" s="31">
        <v>86537</v>
      </c>
      <c r="V65" s="31"/>
      <c r="W65" s="31">
        <v>84023</v>
      </c>
      <c r="X65" s="31">
        <v>100000</v>
      </c>
      <c r="Y65" s="31"/>
      <c r="Z65" s="31"/>
      <c r="AA65" s="27">
        <f t="shared" si="1"/>
        <v>3120438</v>
      </c>
      <c r="AB65" s="21"/>
      <c r="AC65" s="22"/>
    </row>
    <row r="66" spans="1:29" s="14" customFormat="1" ht="30" customHeight="1">
      <c r="A66" s="26" t="s">
        <v>91</v>
      </c>
      <c r="B66" s="34" t="s">
        <v>92</v>
      </c>
      <c r="C66" s="31">
        <v>6688358</v>
      </c>
      <c r="D66" s="27"/>
      <c r="E66" s="27"/>
      <c r="F66" s="27"/>
      <c r="G66" s="27"/>
      <c r="H66" s="31"/>
      <c r="I66" s="31"/>
      <c r="J66" s="31"/>
      <c r="K66" s="31">
        <v>111856</v>
      </c>
      <c r="L66" s="31">
        <v>126000</v>
      </c>
      <c r="M66" s="31"/>
      <c r="N66" s="31"/>
      <c r="O66" s="31"/>
      <c r="P66" s="31"/>
      <c r="Q66" s="60"/>
      <c r="R66" s="31">
        <v>4206</v>
      </c>
      <c r="S66" s="31">
        <v>338104</v>
      </c>
      <c r="T66" s="31">
        <v>298681</v>
      </c>
      <c r="U66" s="31">
        <v>118988</v>
      </c>
      <c r="V66" s="31"/>
      <c r="W66" s="31">
        <v>235263</v>
      </c>
      <c r="X66" s="31">
        <v>300000</v>
      </c>
      <c r="Y66" s="31"/>
      <c r="Z66" s="31"/>
      <c r="AA66" s="27">
        <f t="shared" si="1"/>
        <v>8221456</v>
      </c>
      <c r="AB66" s="21"/>
      <c r="AC66" s="22"/>
    </row>
    <row r="67" spans="1:29" s="14" customFormat="1" ht="30" customHeight="1">
      <c r="A67" s="26" t="s">
        <v>93</v>
      </c>
      <c r="B67" s="34" t="s">
        <v>94</v>
      </c>
      <c r="C67" s="31">
        <v>1508592</v>
      </c>
      <c r="D67" s="27"/>
      <c r="E67" s="27"/>
      <c r="F67" s="27"/>
      <c r="G67" s="27"/>
      <c r="H67" s="31"/>
      <c r="I67" s="31"/>
      <c r="J67" s="31"/>
      <c r="K67" s="31"/>
      <c r="L67" s="31"/>
      <c r="M67" s="31"/>
      <c r="N67" s="31"/>
      <c r="O67" s="31"/>
      <c r="P67" s="31"/>
      <c r="Q67" s="60"/>
      <c r="R67" s="31">
        <v>7128</v>
      </c>
      <c r="S67" s="31">
        <v>61337</v>
      </c>
      <c r="T67" s="31">
        <v>50624</v>
      </c>
      <c r="U67" s="31">
        <v>43268</v>
      </c>
      <c r="V67" s="31"/>
      <c r="W67" s="31">
        <v>33609</v>
      </c>
      <c r="X67" s="31">
        <v>100000</v>
      </c>
      <c r="Y67" s="31"/>
      <c r="Z67" s="31"/>
      <c r="AA67" s="27">
        <f t="shared" si="1"/>
        <v>1804558</v>
      </c>
      <c r="AB67" s="21"/>
      <c r="AC67" s="22"/>
    </row>
    <row r="68" spans="1:29" s="14" customFormat="1" ht="42" customHeight="1">
      <c r="A68" s="26" t="s">
        <v>95</v>
      </c>
      <c r="B68" s="34" t="s">
        <v>96</v>
      </c>
      <c r="C68" s="31">
        <v>2204763</v>
      </c>
      <c r="D68" s="27"/>
      <c r="E68" s="27"/>
      <c r="F68" s="27"/>
      <c r="G68" s="27"/>
      <c r="H68" s="31"/>
      <c r="I68" s="31"/>
      <c r="J68" s="31"/>
      <c r="K68" s="31"/>
      <c r="L68" s="31"/>
      <c r="M68" s="31"/>
      <c r="N68" s="31"/>
      <c r="O68" s="31"/>
      <c r="P68" s="31"/>
      <c r="Q68" s="60"/>
      <c r="R68" s="31"/>
      <c r="S68" s="31">
        <v>52660</v>
      </c>
      <c r="T68" s="31">
        <v>70873</v>
      </c>
      <c r="U68" s="31">
        <v>43268</v>
      </c>
      <c r="V68" s="31">
        <v>1260000</v>
      </c>
      <c r="W68" s="31">
        <v>50414</v>
      </c>
      <c r="X68" s="31">
        <v>100000</v>
      </c>
      <c r="Y68" s="31"/>
      <c r="Z68" s="31"/>
      <c r="AA68" s="27">
        <f t="shared" si="1"/>
        <v>3781978</v>
      </c>
      <c r="AB68" s="21"/>
      <c r="AC68" s="22"/>
    </row>
    <row r="69" spans="1:29" s="14" customFormat="1" ht="41.25" customHeight="1">
      <c r="A69" s="26" t="s">
        <v>97</v>
      </c>
      <c r="B69" s="34" t="s">
        <v>98</v>
      </c>
      <c r="C69" s="31">
        <v>3655063</v>
      </c>
      <c r="D69" s="27"/>
      <c r="E69" s="27"/>
      <c r="F69" s="27"/>
      <c r="G69" s="27"/>
      <c r="H69" s="31"/>
      <c r="I69" s="31"/>
      <c r="J69" s="31"/>
      <c r="K69" s="31">
        <v>67112</v>
      </c>
      <c r="L69" s="31">
        <v>125900</v>
      </c>
      <c r="M69" s="31"/>
      <c r="N69" s="31"/>
      <c r="O69" s="31"/>
      <c r="P69" s="31"/>
      <c r="Q69" s="60"/>
      <c r="R69" s="31">
        <v>19440</v>
      </c>
      <c r="S69" s="31">
        <v>83479</v>
      </c>
      <c r="T69" s="31">
        <v>111373</v>
      </c>
      <c r="U69" s="31">
        <v>64902</v>
      </c>
      <c r="V69" s="31"/>
      <c r="W69" s="31">
        <v>84023</v>
      </c>
      <c r="X69" s="31">
        <v>100000</v>
      </c>
      <c r="Y69" s="31"/>
      <c r="Z69" s="31"/>
      <c r="AA69" s="27">
        <f t="shared" si="1"/>
        <v>4311292</v>
      </c>
      <c r="AB69" s="21"/>
      <c r="AC69" s="22"/>
    </row>
    <row r="70" spans="1:29" s="14" customFormat="1" ht="38.25" customHeight="1">
      <c r="A70" s="26" t="s">
        <v>99</v>
      </c>
      <c r="B70" s="34" t="s">
        <v>100</v>
      </c>
      <c r="C70" s="31">
        <v>1644813</v>
      </c>
      <c r="D70" s="27"/>
      <c r="E70" s="27"/>
      <c r="F70" s="27"/>
      <c r="G70" s="27"/>
      <c r="H70" s="31"/>
      <c r="I70" s="31"/>
      <c r="J70" s="31"/>
      <c r="K70" s="31"/>
      <c r="L70" s="31"/>
      <c r="M70" s="31"/>
      <c r="N70" s="31"/>
      <c r="O70" s="31"/>
      <c r="P70" s="31"/>
      <c r="Q70" s="60"/>
      <c r="R70" s="31">
        <v>11408</v>
      </c>
      <c r="S70" s="31">
        <v>62235</v>
      </c>
      <c r="T70" s="31">
        <v>70873</v>
      </c>
      <c r="U70" s="31">
        <v>32451</v>
      </c>
      <c r="V70" s="31"/>
      <c r="W70" s="31">
        <v>67218</v>
      </c>
      <c r="X70" s="31"/>
      <c r="Y70" s="31"/>
      <c r="Z70" s="31"/>
      <c r="AA70" s="27">
        <f t="shared" si="1"/>
        <v>1888998</v>
      </c>
      <c r="AB70" s="21"/>
      <c r="AC70" s="22"/>
    </row>
    <row r="71" spans="1:29" s="14" customFormat="1" ht="30" customHeight="1">
      <c r="A71" s="26" t="s">
        <v>101</v>
      </c>
      <c r="B71" s="34" t="s">
        <v>102</v>
      </c>
      <c r="C71" s="31">
        <v>2819674</v>
      </c>
      <c r="D71" s="27"/>
      <c r="E71" s="27"/>
      <c r="F71" s="27"/>
      <c r="G71" s="27"/>
      <c r="H71" s="31"/>
      <c r="I71" s="31"/>
      <c r="J71" s="31"/>
      <c r="K71" s="31"/>
      <c r="L71" s="31"/>
      <c r="M71" s="31"/>
      <c r="N71" s="31"/>
      <c r="O71" s="31"/>
      <c r="P71" s="31"/>
      <c r="Q71" s="60"/>
      <c r="R71" s="31">
        <v>13440</v>
      </c>
      <c r="S71" s="31">
        <v>70014</v>
      </c>
      <c r="T71" s="31">
        <v>80998</v>
      </c>
      <c r="U71" s="31">
        <v>43268</v>
      </c>
      <c r="V71" s="31"/>
      <c r="W71" s="31">
        <v>67218</v>
      </c>
      <c r="X71" s="31"/>
      <c r="Y71" s="31"/>
      <c r="Z71" s="31"/>
      <c r="AA71" s="27">
        <f t="shared" si="1"/>
        <v>3094612</v>
      </c>
      <c r="AB71" s="21"/>
      <c r="AC71" s="22"/>
    </row>
    <row r="72" spans="1:29" s="14" customFormat="1" ht="38.25" customHeight="1">
      <c r="A72" s="26" t="s">
        <v>103</v>
      </c>
      <c r="B72" s="34" t="s">
        <v>104</v>
      </c>
      <c r="C72" s="31">
        <v>2192234</v>
      </c>
      <c r="D72" s="27"/>
      <c r="E72" s="27"/>
      <c r="F72" s="27"/>
      <c r="G72" s="27"/>
      <c r="H72" s="31"/>
      <c r="I72" s="31"/>
      <c r="J72" s="31"/>
      <c r="K72" s="31"/>
      <c r="L72" s="31"/>
      <c r="M72" s="31"/>
      <c r="N72" s="31"/>
      <c r="O72" s="31"/>
      <c r="P72" s="31"/>
      <c r="Q72" s="60"/>
      <c r="R72" s="31"/>
      <c r="S72" s="31">
        <v>50865</v>
      </c>
      <c r="T72" s="31">
        <v>101248</v>
      </c>
      <c r="U72" s="31">
        <v>75719</v>
      </c>
      <c r="V72" s="31"/>
      <c r="W72" s="31">
        <v>84023</v>
      </c>
      <c r="X72" s="31"/>
      <c r="Y72" s="31"/>
      <c r="Z72" s="31"/>
      <c r="AA72" s="27">
        <f>SUM(C72:Z72)</f>
        <v>2504089</v>
      </c>
      <c r="AB72" s="21"/>
      <c r="AC72" s="22"/>
    </row>
    <row r="73" spans="1:29" s="14" customFormat="1" ht="39.75" customHeight="1">
      <c r="A73" s="26" t="s">
        <v>105</v>
      </c>
      <c r="B73" s="34" t="s">
        <v>106</v>
      </c>
      <c r="C73" s="31">
        <v>2424127</v>
      </c>
      <c r="D73" s="27"/>
      <c r="E73" s="27"/>
      <c r="F73" s="27"/>
      <c r="G73" s="27"/>
      <c r="H73" s="31"/>
      <c r="I73" s="31"/>
      <c r="J73" s="31"/>
      <c r="K73" s="31"/>
      <c r="L73" s="31"/>
      <c r="M73" s="31"/>
      <c r="N73" s="31"/>
      <c r="O73" s="31"/>
      <c r="P73" s="31"/>
      <c r="Q73" s="60"/>
      <c r="R73" s="31"/>
      <c r="S73" s="31">
        <v>43684</v>
      </c>
      <c r="T73" s="31">
        <v>75936</v>
      </c>
      <c r="U73" s="31">
        <v>64902</v>
      </c>
      <c r="V73" s="31">
        <v>1260000</v>
      </c>
      <c r="W73" s="31">
        <v>67218</v>
      </c>
      <c r="X73" s="31">
        <v>100000</v>
      </c>
      <c r="Y73" s="31"/>
      <c r="Z73" s="31"/>
      <c r="AA73" s="27">
        <f t="shared" si="1"/>
        <v>4035867</v>
      </c>
      <c r="AB73" s="21"/>
      <c r="AC73" s="22"/>
    </row>
    <row r="74" spans="1:29" s="14" customFormat="1" ht="30" customHeight="1">
      <c r="A74" s="26" t="s">
        <v>107</v>
      </c>
      <c r="B74" s="34" t="s">
        <v>108</v>
      </c>
      <c r="C74" s="31">
        <v>1410634</v>
      </c>
      <c r="D74" s="27"/>
      <c r="E74" s="27"/>
      <c r="F74" s="27"/>
      <c r="G74" s="27"/>
      <c r="H74" s="31"/>
      <c r="I74" s="31"/>
      <c r="J74" s="31"/>
      <c r="K74" s="31"/>
      <c r="L74" s="31"/>
      <c r="M74" s="31"/>
      <c r="N74" s="31"/>
      <c r="O74" s="31"/>
      <c r="P74" s="31"/>
      <c r="Q74" s="60"/>
      <c r="R74" s="31"/>
      <c r="S74" s="31">
        <v>31716</v>
      </c>
      <c r="T74" s="31">
        <v>40499</v>
      </c>
      <c r="U74" s="31">
        <v>21634</v>
      </c>
      <c r="V74" s="31"/>
      <c r="W74" s="31">
        <v>33609</v>
      </c>
      <c r="X74" s="31">
        <v>200000</v>
      </c>
      <c r="Y74" s="31"/>
      <c r="Z74" s="31"/>
      <c r="AA74" s="27">
        <f t="shared" si="1"/>
        <v>1738092</v>
      </c>
      <c r="AB74" s="21"/>
      <c r="AC74" s="22"/>
    </row>
    <row r="75" spans="1:29" s="14" customFormat="1" ht="30" customHeight="1">
      <c r="A75" s="26" t="s">
        <v>109</v>
      </c>
      <c r="B75" s="34" t="s">
        <v>110</v>
      </c>
      <c r="C75" s="31">
        <v>806617</v>
      </c>
      <c r="D75" s="27"/>
      <c r="E75" s="27"/>
      <c r="F75" s="27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60"/>
      <c r="R75" s="31"/>
      <c r="S75" s="31">
        <v>16456</v>
      </c>
      <c r="T75" s="31">
        <v>30374</v>
      </c>
      <c r="U75" s="31">
        <v>21634</v>
      </c>
      <c r="V75" s="31"/>
      <c r="W75" s="31">
        <v>33609</v>
      </c>
      <c r="X75" s="31"/>
      <c r="Y75" s="31"/>
      <c r="Z75" s="31"/>
      <c r="AA75" s="27">
        <f>SUM(C75:Z75)</f>
        <v>908690</v>
      </c>
      <c r="AB75" s="21"/>
      <c r="AC75" s="22"/>
    </row>
    <row r="76" spans="1:29" s="25" customFormat="1" ht="29.25" customHeight="1">
      <c r="A76" s="58" t="s">
        <v>25</v>
      </c>
      <c r="B76" s="58"/>
      <c r="C76" s="27">
        <f>SUM(C11:C75)</f>
        <v>402322140</v>
      </c>
      <c r="D76" s="27">
        <f aca="true" t="shared" si="2" ref="D76:O76">SUM(D11:D75)</f>
        <v>2113819200</v>
      </c>
      <c r="E76" s="27">
        <f t="shared" si="2"/>
        <v>2986220400</v>
      </c>
      <c r="F76" s="27">
        <f t="shared" si="2"/>
        <v>104707000</v>
      </c>
      <c r="G76" s="27">
        <f t="shared" si="2"/>
        <v>22229600</v>
      </c>
      <c r="H76" s="27">
        <f t="shared" si="2"/>
        <v>33121600</v>
      </c>
      <c r="I76" s="27">
        <f t="shared" si="2"/>
        <v>26476000</v>
      </c>
      <c r="J76" s="27">
        <f t="shared" si="2"/>
        <v>699000</v>
      </c>
      <c r="K76" s="27">
        <f t="shared" si="2"/>
        <v>8903300</v>
      </c>
      <c r="L76" s="27">
        <f t="shared" si="2"/>
        <v>3274600</v>
      </c>
      <c r="M76" s="27">
        <f t="shared" si="2"/>
        <v>943400</v>
      </c>
      <c r="N76" s="27">
        <f t="shared" si="2"/>
        <v>3396990</v>
      </c>
      <c r="O76" s="27">
        <f t="shared" si="2"/>
        <v>389997</v>
      </c>
      <c r="P76" s="27">
        <f aca="true" t="shared" si="3" ref="P76:U76">SUM(P11:P75)</f>
        <v>3575818.0000000005</v>
      </c>
      <c r="Q76" s="61">
        <f t="shared" si="3"/>
        <v>15313098.000000002</v>
      </c>
      <c r="R76" s="27">
        <f t="shared" si="3"/>
        <v>1530026</v>
      </c>
      <c r="S76" s="27">
        <f t="shared" si="3"/>
        <v>14818616</v>
      </c>
      <c r="T76" s="27">
        <f t="shared" si="3"/>
        <v>14719187</v>
      </c>
      <c r="U76" s="27">
        <f t="shared" si="3"/>
        <v>7366420</v>
      </c>
      <c r="V76" s="27">
        <f aca="true" t="shared" si="4" ref="V76:AA76">SUM(V11:V75)</f>
        <v>27648565</v>
      </c>
      <c r="W76" s="27">
        <f t="shared" si="4"/>
        <v>10890446</v>
      </c>
      <c r="X76" s="27">
        <f t="shared" si="4"/>
        <v>14900000</v>
      </c>
      <c r="Y76" s="27">
        <f t="shared" si="4"/>
        <v>4000000</v>
      </c>
      <c r="Z76" s="27">
        <f t="shared" si="4"/>
        <v>60000</v>
      </c>
      <c r="AA76" s="27">
        <f t="shared" si="4"/>
        <v>5821325403</v>
      </c>
      <c r="AB76" s="23"/>
      <c r="AC76" s="24"/>
    </row>
    <row r="77" spans="1:28" ht="12.75">
      <c r="A77" s="28"/>
      <c r="B77" s="28"/>
      <c r="C77" s="28"/>
      <c r="AB77" s="29"/>
    </row>
    <row r="78" spans="1:28" s="28" customFormat="1" ht="49.5" customHeight="1">
      <c r="A78" s="2"/>
      <c r="B78" s="2"/>
      <c r="C78" s="6"/>
      <c r="D78" s="7"/>
      <c r="E78" s="7"/>
      <c r="F78" s="7"/>
      <c r="G78" s="7"/>
      <c r="H78" s="7"/>
      <c r="I78" s="6"/>
      <c r="J78" s="6"/>
      <c r="K78" s="6"/>
      <c r="L78" s="6"/>
      <c r="M78" s="6"/>
      <c r="N78" s="6"/>
      <c r="O78" s="43"/>
      <c r="P78" s="38"/>
      <c r="Q78" s="38"/>
      <c r="R78" s="38"/>
      <c r="S78" s="38"/>
      <c r="T78" s="38"/>
      <c r="U78" s="38"/>
      <c r="V78" s="6"/>
      <c r="W78" s="6"/>
      <c r="X78" s="6"/>
      <c r="Y78" s="6"/>
      <c r="Z78" s="6"/>
      <c r="AA78" s="7"/>
      <c r="AB78" s="6"/>
    </row>
    <row r="79" spans="3:39" s="47" customFormat="1" ht="27.75" customHeight="1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0"/>
      <c r="Q79" s="50"/>
      <c r="R79" s="50"/>
      <c r="S79" s="50"/>
      <c r="T79" s="50"/>
      <c r="U79" s="50"/>
      <c r="V79" s="49"/>
      <c r="W79" s="49"/>
      <c r="X79" s="49"/>
      <c r="Y79" s="49"/>
      <c r="Z79" s="49"/>
      <c r="AA79" s="46"/>
      <c r="AE79" s="51"/>
      <c r="AF79" s="51"/>
      <c r="AM79" s="46"/>
    </row>
    <row r="80" spans="3:28" s="45" customFormat="1" ht="15">
      <c r="C80" s="46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8"/>
      <c r="P80" s="48"/>
      <c r="Q80" s="48"/>
      <c r="R80" s="48"/>
      <c r="S80" s="48"/>
      <c r="T80" s="48"/>
      <c r="U80" s="48"/>
      <c r="V80" s="47"/>
      <c r="W80" s="47"/>
      <c r="X80" s="47"/>
      <c r="Y80" s="47"/>
      <c r="Z80" s="47"/>
      <c r="AA80" s="46"/>
      <c r="AB80" s="47"/>
    </row>
    <row r="81" spans="3:28" s="28" customFormat="1" ht="15">
      <c r="C81" s="6"/>
      <c r="D81" s="7"/>
      <c r="E81" s="7"/>
      <c r="F81" s="7"/>
      <c r="G81" s="7"/>
      <c r="H81" s="7"/>
      <c r="I81" s="7"/>
      <c r="J81" s="7"/>
      <c r="K81" s="7"/>
      <c r="L81" s="7"/>
      <c r="M81" s="8"/>
      <c r="N81" s="8"/>
      <c r="O81" s="40"/>
      <c r="P81" s="40"/>
      <c r="Q81" s="40"/>
      <c r="R81" s="40"/>
      <c r="S81" s="40"/>
      <c r="T81" s="40"/>
      <c r="U81" s="40"/>
      <c r="V81" s="8"/>
      <c r="W81" s="8"/>
      <c r="X81" s="8"/>
      <c r="Y81" s="8"/>
      <c r="Z81" s="8"/>
      <c r="AA81" s="7"/>
      <c r="AB81" s="6"/>
    </row>
    <row r="82" spans="3:28" s="28" customFormat="1" ht="15"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39"/>
      <c r="P82" s="39"/>
      <c r="Q82" s="39"/>
      <c r="R82" s="39"/>
      <c r="S82" s="39"/>
      <c r="T82" s="39"/>
      <c r="U82" s="39"/>
      <c r="V82" s="7"/>
      <c r="W82" s="7"/>
      <c r="X82" s="7"/>
      <c r="Y82" s="7"/>
      <c r="Z82" s="7"/>
      <c r="AA82" s="7"/>
      <c r="AB82" s="6"/>
    </row>
    <row r="83" spans="3:28" s="28" customFormat="1" ht="15"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39"/>
      <c r="P83" s="39"/>
      <c r="Q83" s="39"/>
      <c r="R83" s="39"/>
      <c r="S83" s="39"/>
      <c r="T83" s="39"/>
      <c r="U83" s="39"/>
      <c r="V83" s="7"/>
      <c r="W83" s="7"/>
      <c r="X83" s="7"/>
      <c r="Y83" s="7"/>
      <c r="Z83" s="7"/>
      <c r="AA83" s="8"/>
      <c r="AB83" s="6"/>
    </row>
    <row r="84" spans="3:28" s="28" customFormat="1" ht="15" hidden="1"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39"/>
      <c r="P84" s="39"/>
      <c r="Q84" s="39"/>
      <c r="R84" s="39"/>
      <c r="S84" s="39"/>
      <c r="T84" s="39"/>
      <c r="U84" s="39"/>
      <c r="V84" s="7"/>
      <c r="W84" s="7"/>
      <c r="X84" s="7"/>
      <c r="Y84" s="7"/>
      <c r="Z84" s="7"/>
      <c r="AA84" s="7"/>
      <c r="AB84" s="6"/>
    </row>
    <row r="85" spans="3:28" s="4" customFormat="1" ht="39" customHeight="1" hidden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41"/>
      <c r="P85" s="41"/>
      <c r="Q85" s="41"/>
      <c r="R85" s="41"/>
      <c r="S85" s="41"/>
      <c r="T85" s="41"/>
      <c r="U85" s="41"/>
      <c r="V85" s="9"/>
      <c r="W85" s="9"/>
      <c r="X85" s="9"/>
      <c r="Y85" s="9"/>
      <c r="Z85" s="9"/>
      <c r="AA85" s="10"/>
      <c r="AB85" s="10"/>
    </row>
    <row r="86" spans="3:28" s="4" customFormat="1" ht="33" customHeight="1" hidden="1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42"/>
      <c r="P86" s="42"/>
      <c r="Q86" s="42"/>
      <c r="R86" s="42"/>
      <c r="S86" s="42"/>
      <c r="T86" s="42"/>
      <c r="U86" s="42"/>
      <c r="V86" s="11"/>
      <c r="W86" s="11"/>
      <c r="X86" s="11"/>
      <c r="Y86" s="11"/>
      <c r="Z86" s="11"/>
      <c r="AA86" s="10"/>
      <c r="AB86" s="11"/>
    </row>
    <row r="87" spans="2:28" s="28" customFormat="1" ht="15" hidden="1">
      <c r="B87" s="2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39"/>
      <c r="P87" s="39"/>
      <c r="Q87" s="39"/>
      <c r="R87" s="39"/>
      <c r="S87" s="39"/>
      <c r="T87" s="39"/>
      <c r="U87" s="39"/>
      <c r="V87" s="7"/>
      <c r="W87" s="7"/>
      <c r="X87" s="7"/>
      <c r="Y87" s="7"/>
      <c r="Z87" s="7"/>
      <c r="AA87" s="7"/>
      <c r="AB87" s="6"/>
    </row>
    <row r="88" spans="3:28" s="28" customFormat="1" ht="15" hidden="1"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39"/>
      <c r="P88" s="39"/>
      <c r="Q88" s="39"/>
      <c r="R88" s="39"/>
      <c r="S88" s="39"/>
      <c r="T88" s="39"/>
      <c r="U88" s="39"/>
      <c r="V88" s="7"/>
      <c r="W88" s="7"/>
      <c r="X88" s="7"/>
      <c r="Y88" s="7"/>
      <c r="Z88" s="7"/>
      <c r="AA88" s="12"/>
      <c r="AB88" s="6"/>
    </row>
    <row r="89" spans="3:38" s="28" customFormat="1" ht="26.25" customHeight="1">
      <c r="C89" s="13"/>
      <c r="D89" s="7"/>
      <c r="E89" s="7"/>
      <c r="F89" s="7"/>
      <c r="G89" s="7"/>
      <c r="H89" s="7"/>
      <c r="I89" s="7"/>
      <c r="J89" s="7"/>
      <c r="K89" s="62"/>
      <c r="L89" s="62"/>
      <c r="M89" s="62"/>
      <c r="N89" s="62"/>
      <c r="O89" s="63"/>
      <c r="P89" s="63"/>
      <c r="Q89" s="63"/>
      <c r="R89" s="63"/>
      <c r="S89" s="63"/>
      <c r="T89" s="63"/>
      <c r="U89" s="63"/>
      <c r="V89" s="62"/>
      <c r="W89" s="62"/>
      <c r="X89" s="62"/>
      <c r="Y89" s="62"/>
      <c r="Z89" s="62"/>
      <c r="AA89" s="62"/>
      <c r="AB89" s="6"/>
      <c r="AD89" s="30"/>
      <c r="AF89" s="30"/>
      <c r="AL89" s="30"/>
    </row>
    <row r="90" spans="2:27" ht="15">
      <c r="B90" s="28"/>
      <c r="C90" s="28"/>
      <c r="K90" s="64"/>
      <c r="L90" s="64"/>
      <c r="M90" s="64"/>
      <c r="N90" s="62"/>
      <c r="O90" s="63"/>
      <c r="P90" s="63"/>
      <c r="Q90" s="63"/>
      <c r="R90" s="63"/>
      <c r="S90" s="63"/>
      <c r="T90" s="63"/>
      <c r="U90" s="63"/>
      <c r="V90" s="62"/>
      <c r="W90" s="62"/>
      <c r="X90" s="62"/>
      <c r="Y90" s="62"/>
      <c r="Z90" s="62"/>
      <c r="AA90" s="64"/>
    </row>
    <row r="91" spans="2:27" s="28" customFormat="1" ht="24" customHeight="1">
      <c r="B91" s="2"/>
      <c r="C91" s="29"/>
      <c r="D91" s="1"/>
      <c r="E91" s="1"/>
      <c r="F91" s="1"/>
      <c r="G91" s="1"/>
      <c r="H91" s="1"/>
      <c r="I91" s="1"/>
      <c r="J91" s="1"/>
      <c r="K91" s="64"/>
      <c r="L91" s="64"/>
      <c r="M91" s="64"/>
      <c r="N91" s="64"/>
      <c r="O91" s="65"/>
      <c r="P91" s="65"/>
      <c r="Q91" s="65"/>
      <c r="R91" s="65"/>
      <c r="S91" s="65"/>
      <c r="T91" s="65"/>
      <c r="U91" s="65"/>
      <c r="V91" s="64"/>
      <c r="W91" s="64"/>
      <c r="X91" s="64"/>
      <c r="Y91" s="64"/>
      <c r="Z91" s="64"/>
      <c r="AA91" s="66"/>
    </row>
    <row r="92" spans="2:3" ht="12.75">
      <c r="B92" s="28"/>
      <c r="C92" s="28"/>
    </row>
    <row r="97" spans="10:23" ht="17.25">
      <c r="J97" s="21"/>
      <c r="W97" s="8"/>
    </row>
    <row r="98" spans="10:24" ht="17.25">
      <c r="J98" s="21"/>
      <c r="X98" s="21"/>
    </row>
    <row r="99" ht="17.25">
      <c r="J99" s="21"/>
    </row>
    <row r="100" ht="17.25">
      <c r="J100" s="21" t="e">
        <f>V76+W76+X76+Y76+Z76+#REF!</f>
        <v>#REF!</v>
      </c>
    </row>
    <row r="101" ht="17.25">
      <c r="J101" s="21" t="e">
        <f>J97+J98+J99+J100</f>
        <v>#REF!</v>
      </c>
    </row>
  </sheetData>
  <sheetProtection/>
  <mergeCells count="33">
    <mergeCell ref="I1:AA1"/>
    <mergeCell ref="AA5:AA9"/>
    <mergeCell ref="R7:U7"/>
    <mergeCell ref="G7:G9"/>
    <mergeCell ref="H7:H9"/>
    <mergeCell ref="I7:I9"/>
    <mergeCell ref="J7:J9"/>
    <mergeCell ref="P7:P9"/>
    <mergeCell ref="Q7:Q9"/>
    <mergeCell ref="O7:O9"/>
    <mergeCell ref="A76:B76"/>
    <mergeCell ref="C5:C9"/>
    <mergeCell ref="A5:A9"/>
    <mergeCell ref="B5:B9"/>
    <mergeCell ref="V8:Z8"/>
    <mergeCell ref="S8:U8"/>
    <mergeCell ref="D7:D9"/>
    <mergeCell ref="E7:E9"/>
    <mergeCell ref="F7:F9"/>
    <mergeCell ref="K7:K9"/>
    <mergeCell ref="L7:L9"/>
    <mergeCell ref="M7:M9"/>
    <mergeCell ref="N7:N9"/>
    <mergeCell ref="V6:Z7"/>
    <mergeCell ref="E1:G1"/>
    <mergeCell ref="E2:G2"/>
    <mergeCell ref="D5:G5"/>
    <mergeCell ref="D6:G6"/>
    <mergeCell ref="H5:U5"/>
    <mergeCell ref="H6:U6"/>
    <mergeCell ref="I2:AA2"/>
    <mergeCell ref="V5:Z5"/>
    <mergeCell ref="C3:F3"/>
  </mergeCells>
  <printOptions horizontalCentered="1"/>
  <pageMargins left="0.5905511811023623" right="0.1968503937007874" top="0.1968503937007874" bottom="0.1968503937007874" header="0" footer="0"/>
  <pageSetup fitToWidth="5" horizontalDpi="600" verticalDpi="600" orientation="portrait" paperSize="9" scale="31" r:id="rId1"/>
  <colBreaks count="3" manualBreakCount="3">
    <brk id="7" max="75" man="1"/>
    <brk id="12" max="75" man="1"/>
    <brk id="2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22gfu2103</cp:lastModifiedBy>
  <cp:lastPrinted>2018-08-24T15:16:43Z</cp:lastPrinted>
  <dcterms:created xsi:type="dcterms:W3CDTF">1996-10-08T23:32:33Z</dcterms:created>
  <dcterms:modified xsi:type="dcterms:W3CDTF">2018-08-28T09:27:55Z</dcterms:modified>
  <cp:category/>
  <cp:version/>
  <cp:contentType/>
  <cp:contentStatus/>
</cp:coreProperties>
</file>