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12756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'Лист1'!$6:$7</definedName>
    <definedName name="_xlnm.Print_Area" localSheetId="0">'Лист1'!$A$1:$H$91</definedName>
  </definedNames>
  <calcPr fullCalcOnLoad="1"/>
</workbook>
</file>

<file path=xl/sharedStrings.xml><?xml version="1.0" encoding="utf-8"?>
<sst xmlns="http://schemas.openxmlformats.org/spreadsheetml/2006/main" count="214" uniqueCount="178">
  <si>
    <t>Загальний фонд</t>
  </si>
  <si>
    <t xml:space="preserve">Спеціальний фонд </t>
  </si>
  <si>
    <t>Всього</t>
  </si>
  <si>
    <t>РАЗОМ</t>
  </si>
  <si>
    <t>грн.</t>
  </si>
  <si>
    <t>Програма діяльності Хмельницького обласного контактного центру</t>
  </si>
  <si>
    <t>Обласна цільова соціальна програма  оздоровлення та відпочинку дітей на період до 2018 року</t>
  </si>
  <si>
    <t>Разом загальний та спеціальний фонди</t>
  </si>
  <si>
    <t xml:space="preserve">Назва головного розпорядника коштів </t>
  </si>
  <si>
    <t>Найменування обласної (регіональної) програми</t>
  </si>
  <si>
    <t>Цільова регіональна програма підтримки індивідуального житлового будівництва на селі та поліпшення житлово-побутових умов сільського населення "Власний дім" на 2012-2020 роки</t>
  </si>
  <si>
    <t>Обласна комплексна програма соціального захисту населення на 2016- 2020 роки</t>
  </si>
  <si>
    <t>Обласна комплексна програма соціального захисту населення на 2016 - 2020 роки</t>
  </si>
  <si>
    <t>Програма охорони навколишнього природного середовища Хмельницької області на 2016-2020 роки</t>
  </si>
  <si>
    <t>Код програмної класифікації видатків та кредитування місцевих бюджетів (ПКВКМБ)</t>
  </si>
  <si>
    <t>Код Типової програмної класифікаці1 видатків та кредитування місцевих бюджетів (ТПКВКМБ)</t>
  </si>
  <si>
    <t>Код функціональної класифікації видатків та кредитування бюджету   (ФКВКБ)</t>
  </si>
  <si>
    <t xml:space="preserve"> відповідального виконавця, бюджетної програми або напрямку видатків згідно з типовою відомчою (ТПКВКМБ)</t>
  </si>
  <si>
    <t>0540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</si>
  <si>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</si>
  <si>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</si>
  <si>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0990</t>
  </si>
  <si>
    <t>Хмельницька обласна рада (Апарат обласної ради) (головний розпорядник)</t>
  </si>
  <si>
    <t>Хмельницька обласна рада (Апарат обласної ради) (відповідальний виконавець)</t>
  </si>
  <si>
    <t>0100000</t>
  </si>
  <si>
    <t>0110000</t>
  </si>
  <si>
    <t>1090</t>
  </si>
  <si>
    <t>1030</t>
  </si>
  <si>
    <t>0810000</t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</si>
  <si>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на 2016 - 2019 роки</t>
  </si>
  <si>
    <t>0763</t>
  </si>
  <si>
    <t>Управління інформаційної діяльності та комунікацій з громадськістю ОДА (головний розпорядник)</t>
  </si>
  <si>
    <t xml:space="preserve">Управління інформаційної діяльності та комунікацій з громадськістю ОДА (відповідальний виконавець) </t>
  </si>
  <si>
    <t>Департамент освіти і науки ОДА (головний розпорядник)</t>
  </si>
  <si>
    <t>Департамент освіти і науки ОДА (відповідальний виконавець)</t>
  </si>
  <si>
    <t>Департамент охорони здоров'я ОДА (головний розпорядник)</t>
  </si>
  <si>
    <t>Департамент охорони здоров'я ОДА (відповідальний виконавець)</t>
  </si>
  <si>
    <t xml:space="preserve">Департамент  соціального захисту населення ОДА (головний розпорядник) </t>
  </si>
  <si>
    <t xml:space="preserve">Департамент  соціального захисту населення ОДА (відповідальний виконавець)  </t>
  </si>
  <si>
    <t>Перелік місцевих (регіональних) програм, які фінансуватимуться за рахунок коштів</t>
  </si>
  <si>
    <t>обласного бюджету у 2018 році</t>
  </si>
  <si>
    <t>0700000</t>
  </si>
  <si>
    <t>0710000</t>
  </si>
  <si>
    <t>0718340</t>
  </si>
  <si>
    <t>8340</t>
  </si>
  <si>
    <t>Природоохоронні заходи за рахунок цільових фондів (Обласний фонд охорони навколишнього природного середовища)</t>
  </si>
  <si>
    <t>1500000</t>
  </si>
  <si>
    <t>1510000</t>
  </si>
  <si>
    <t>Довгострокові кредити індивідуальним забудовникам житла на селі  та їх повернення</t>
  </si>
  <si>
    <t>Довгострокові кредити громадянам на будівництво / реконструкцію / придбання житла та їх повернення</t>
  </si>
  <si>
    <t>Обласна програма забезпечення молоді житлом на 2013 - 2020 роки</t>
  </si>
  <si>
    <t>2700000</t>
  </si>
  <si>
    <t>2710000</t>
  </si>
  <si>
    <t>0411</t>
  </si>
  <si>
    <t>Сприяння розвитку малого та середнього підприємництва</t>
  </si>
  <si>
    <t>Програма розвитку малого і середнього підприємництва Хмельницької області на 2017-2018 роки</t>
  </si>
  <si>
    <t>0712152</t>
  </si>
  <si>
    <t>2152</t>
  </si>
  <si>
    <t>Інші програми та заходи у сфері охорони здоров’я </t>
  </si>
  <si>
    <t>3241</t>
  </si>
  <si>
    <t>Забезпечення діяльності інших закладів у сфері соціального захисту і соціального забезпечення</t>
  </si>
  <si>
    <t>Обласна цільова соціальна програма "Молодь Хмельниччини" на 2016-2020 роки</t>
  </si>
  <si>
    <t>0813241</t>
  </si>
  <si>
    <t>0813242</t>
  </si>
  <si>
    <t>3242</t>
  </si>
  <si>
    <t>Інші заходи у сфері соціального захисту і соціального забезпечення</t>
  </si>
  <si>
    <t>0813192</t>
  </si>
  <si>
    <t>3192</t>
  </si>
  <si>
    <t>2300000</t>
  </si>
  <si>
    <t>2310000</t>
  </si>
  <si>
    <t>8420</t>
  </si>
  <si>
    <t>0830</t>
  </si>
  <si>
    <t>2318420</t>
  </si>
  <si>
    <t>Інші заходи у сфері засобів масової інформації</t>
  </si>
  <si>
    <t>0113242</t>
  </si>
  <si>
    <t>0600000</t>
  </si>
  <si>
    <t>0610000</t>
  </si>
  <si>
    <t>0613140</t>
  </si>
  <si>
    <t>3140</t>
  </si>
  <si>
    <t>Забезпечення діяльності інших закладів у сфері освіти</t>
  </si>
  <si>
    <t>0611161</t>
  </si>
  <si>
    <t>3131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</si>
  <si>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</si>
  <si>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</si>
  <si>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</si>
  <si>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Обласна цільова соціальна програма розвитку фізичної культури і спорту на 2018-2021 роки</t>
  </si>
  <si>
    <t xml:space="preserve">Обласна програма розвитку освіти Хмельницької області на 2016-2020 роки </t>
  </si>
  <si>
    <t>0618810</t>
  </si>
  <si>
    <t>Довгострокові кредити для здобуття вищої освіти та їх повернення</t>
  </si>
  <si>
    <t>Програма централізованого забезпечення медичних закладів дороговартісним медичним обладнанням, медикаментами та виробами медичного призначення на 2016-2018 роки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</si>
  <si>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</si>
  <si>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заходів та реалізація проектів на виконання Державної цільової соціальної програми "Молодь України"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</si>
  <si>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</si>
  <si>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</si>
  <si>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Програма розвитку автомобільних доріг загального користування місцевого значення у Хмельницькій області на 2015-2018 роки</t>
  </si>
  <si>
    <t>3719740</t>
  </si>
  <si>
    <t>9740</t>
  </si>
  <si>
    <t>0180</t>
  </si>
  <si>
    <t>Субвенція з місцевого бюджету на здійснення природоохоронних заходів (Обласний фонд охорони навколишнього природного середовища)</t>
  </si>
  <si>
    <t>1000000</t>
  </si>
  <si>
    <t>1010000</t>
  </si>
  <si>
    <t>1017324</t>
  </si>
  <si>
    <t>7324</t>
  </si>
  <si>
    <t>0443</t>
  </si>
  <si>
    <t>Будівництво установ та закладів культури</t>
  </si>
  <si>
    <t>Обласна програма розвитку культури і духовності на період до 2020 року</t>
  </si>
  <si>
    <t>2717430</t>
  </si>
  <si>
    <t>7430</t>
  </si>
  <si>
    <t>0454</t>
  </si>
  <si>
    <t>Утримання та розвиток місцевих аеропортів</t>
  </si>
  <si>
    <t>Програма відновлення та розвитку комунального підприємства "Аеропорт Хмельницький" на 2018 - 2022 роки</t>
  </si>
  <si>
    <t>2717630</t>
  </si>
  <si>
    <t>7630</t>
  </si>
  <si>
    <t>0470</t>
  </si>
  <si>
    <t>Реалізація програм і заходів в галузі зовнішньоекономічної діяльності</t>
  </si>
  <si>
    <t>Програма залучення інвестицій в економіку Хмельницької області на 2011-2020 роки</t>
  </si>
  <si>
    <t>2717640</t>
  </si>
  <si>
    <t>7640</t>
  </si>
  <si>
    <t xml:space="preserve">Заходи з енергозбереження </t>
  </si>
  <si>
    <t>Програма підвищення енергоефективності Хмельницької області на 2017-2021 роки</t>
  </si>
  <si>
    <t>0421</t>
  </si>
  <si>
    <t>Програма розвитку агропромислового комплексу Хмельницької області на 2017-2021 роки</t>
  </si>
  <si>
    <t>7110</t>
  </si>
  <si>
    <t>Реалізація програм в галузі сільського господарства</t>
  </si>
  <si>
    <t>2418340</t>
  </si>
  <si>
    <t>Субвенція з місцевого бюджету державному бюджету на виконання програм соціально-економічного та культурного розвитку регіону</t>
  </si>
  <si>
    <t>Комплексна програма профілактики правопорушень та боротьби зі злочинністю на території Хмельницької області на 2016-2020 роки</t>
  </si>
  <si>
    <t>Програма впровадження державної політики органами виконавчої влади у сфері державного фінансового контролю у Хмельницькій області на 2017 - 2020 роки</t>
  </si>
  <si>
    <t>Цільова програма захисту населення і територій від надзвичайних ситуацій техногенного та природного характеру у Хмельницькій області на 2014-2018 роки</t>
  </si>
  <si>
    <t>Програма забезпечення надходжень до бюджетів усіх рівнів, створення сприятливих умов платникам податків та належного їх обслуговування на 2017 - 2021 роки</t>
  </si>
  <si>
    <t>Програма впровадження державної політики органами виконавчої влади у сфері казначейського облслуговування бюджетних коштів у Хмельницькій області на 2017 - 2018 роки</t>
  </si>
  <si>
    <t>3719800</t>
  </si>
  <si>
    <t>9800</t>
  </si>
  <si>
    <t>2918110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</si>
  <si>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</si>
  <si>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</si>
  <si>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</si>
  <si>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Додаток 7
до рішення обласної ради
"Про внесення змін до обласного бюджету на 2018 рік"</t>
  </si>
  <si>
    <t>Обласна програма сприяння розвитку громадянського суспільства на 2018-2020 роки</t>
  </si>
  <si>
    <t>1516084</t>
  </si>
  <si>
    <t>0610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</si>
  <si>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</si>
  <si>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4030</t>
  </si>
  <si>
    <t>0824</t>
  </si>
  <si>
    <t>Забезпечення діяльності бібліотек</t>
  </si>
  <si>
    <t>4081</t>
  </si>
  <si>
    <t>0829</t>
  </si>
  <si>
    <t xml:space="preserve">Забезпечення діяльності інших закладів в галузі культури і мистецтва </t>
  </si>
  <si>
    <t>Обласна програма збереження об'єктів культурної спадщини Хмельницької області на 2015-2020 роки</t>
  </si>
  <si>
    <t>4082</t>
  </si>
  <si>
    <t>Інші заходи в галузі культури і мистецтва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</si>
  <si>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</si>
  <si>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 (на придбання шкільних автобусів для перевезення дітей, що проживають у сільській місцевості)</t>
  </si>
  <si>
    <t>3719320</t>
  </si>
  <si>
    <t>Обласна програма правової освіти населення на 2016 - 2020 роки</t>
  </si>
  <si>
    <t xml:space="preserve">Обласна програма соціальної підтримки осіб, які беруть (брали) участь в антитерористичній операції,  та членів їх сімей, які зареєстровані в Хмельницькій області </t>
  </si>
  <si>
    <r>
      <t xml:space="preserve">Управління культури, національностей, релігій та туризму ОДА </t>
    </r>
    <r>
      <rPr>
        <sz val="14"/>
        <rFont val="Times New Roman"/>
        <family val="1"/>
      </rPr>
      <t xml:space="preserve"> (головний розпорядник)</t>
    </r>
  </si>
  <si>
    <r>
      <t xml:space="preserve">Управління культури, національностей, релігій та туризму ОДА  </t>
    </r>
    <r>
      <rPr>
        <sz val="14"/>
        <rFont val="Times New Roman"/>
        <family val="1"/>
      </rPr>
      <t>(відповідальний виконавець)</t>
    </r>
  </si>
  <si>
    <t>0800000</t>
  </si>
  <si>
    <r>
      <t xml:space="preserve">Департамент агропромислового розвитку, екології та природних ресурсів ОДА </t>
    </r>
    <r>
      <rPr>
        <sz val="14"/>
        <rFont val="Times New Roman"/>
        <family val="1"/>
      </rPr>
      <t>(головний розпорядник)</t>
    </r>
  </si>
  <si>
    <r>
      <t xml:space="preserve">Департамент агропромислового розвитку, екології та природних ресурсів ОДА </t>
    </r>
    <r>
      <rPr>
        <sz val="14"/>
        <rFont val="Times New Roman"/>
        <family val="1"/>
      </rPr>
      <t>(відповідальний виконавець)</t>
    </r>
  </si>
  <si>
    <r>
      <t xml:space="preserve">Департамент економічного розвитку, промисловості та інфраструктури ОДА </t>
    </r>
    <r>
      <rPr>
        <sz val="14"/>
        <rFont val="Times New Roman"/>
        <family val="1"/>
      </rPr>
      <t>(головний розпорядник)</t>
    </r>
  </si>
  <si>
    <r>
      <t xml:space="preserve">Департамент економічного розвитку, промисловості та інфраструктури ОДА </t>
    </r>
    <r>
      <rPr>
        <sz val="14"/>
        <rFont val="Times New Roman"/>
        <family val="1"/>
      </rPr>
      <t xml:space="preserve">(відповідальний виконавець) </t>
    </r>
  </si>
  <si>
    <r>
      <t xml:space="preserve">Департамент фінансів ОДА </t>
    </r>
    <r>
      <rPr>
        <sz val="14"/>
        <rFont val="Times New Roman"/>
        <family val="1"/>
      </rPr>
      <t>(відповідальний виконавець)</t>
    </r>
  </si>
  <si>
    <r>
      <t xml:space="preserve">Департамент фінансів ОДА </t>
    </r>
    <r>
      <rPr>
        <sz val="14"/>
        <rFont val="Times New Roman"/>
        <family val="1"/>
      </rPr>
      <t>(головний розпорядник)</t>
    </r>
  </si>
  <si>
    <r>
      <t xml:space="preserve">Управління з питань цивільного захисту населення ОДА </t>
    </r>
    <r>
      <rPr>
        <sz val="14"/>
        <rFont val="Times New Roman"/>
        <family val="1"/>
      </rPr>
      <t>(відповідальний виконавець)</t>
    </r>
  </si>
  <si>
    <r>
      <t xml:space="preserve">Управління з питань цивільного захисту населення ОДА </t>
    </r>
    <r>
      <rPr>
        <sz val="14"/>
        <rFont val="Times New Roman"/>
        <family val="1"/>
      </rPr>
      <t>(головний розпорядник)</t>
    </r>
  </si>
  <si>
    <r>
      <t xml:space="preserve">Управління регіонального розвитку  та будівництва ОДА </t>
    </r>
    <r>
      <rPr>
        <sz val="14"/>
        <rFont val="Times New Roman"/>
        <family val="1"/>
      </rPr>
      <t>(головний розпорядник)</t>
    </r>
  </si>
  <si>
    <r>
      <t xml:space="preserve">Управління регіонального розвитку та будівництва ОДА </t>
    </r>
    <r>
      <rPr>
        <sz val="14"/>
        <rFont val="Times New Roman"/>
        <family val="1"/>
      </rPr>
      <t xml:space="preserve">(відповідальний виконавець) </t>
    </r>
  </si>
  <si>
    <r>
      <t xml:space="preserve">Управління молоді та спорту ОДА </t>
    </r>
    <r>
      <rPr>
        <sz val="14"/>
        <rFont val="Times New Roman"/>
        <family val="1"/>
      </rPr>
      <t>(головний розпорядник)</t>
    </r>
  </si>
  <si>
    <r>
      <t xml:space="preserve">Управління   молоді та спорту ОДА </t>
    </r>
    <r>
      <rPr>
        <sz val="14"/>
        <rFont val="Times New Roman"/>
        <family val="1"/>
      </rPr>
      <t xml:space="preserve">(відповідальний виконавець) </t>
    </r>
  </si>
  <si>
    <t>від___вересня 2018 року №_______</t>
  </si>
  <si>
    <t>7461</t>
  </si>
  <si>
    <t>Програма підвищення безпеки дорожнього руху у Хмельницькій області на 2018-2020 роки</t>
  </si>
  <si>
    <t>Субвенція з місцевого бюджету державному бюджету на виконання програм соціально-економічного розвитку регіонів (Програма сприяння якісній бойовій підготовці військової частини 3053 Національної гвардії України, яка розташована на території Хмельницької області, на 2018 рік)</t>
  </si>
  <si>
    <t>Субвенція з місцевого бюджету державному бюджету на виконання програм соціально-економічного розвитку регіонів (Програма забезпечення антитерористичного та протидиверсійного захисту важливих державних, військових об’єктів, місць масового перебування людей, об’єктів критичної та транспортної інфраструктури 
Хмельницької області на 2018 – 2019 роки)</t>
  </si>
  <si>
    <t>Субвенція з місцевого бюджету державному бюджету на виконання програм соціально-економічного розвитку регіонів (Обласна програма розвитку архівної справи на 2018–2021 роки)</t>
  </si>
  <si>
    <t>Обласна цільова соціальна програма національно- патріотичного виховання дітей та молоді на 2018 - 2021 роки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</si>
</sst>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#,##0.0"/>
  </numFmts>
  <fonts count="3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0">
      <alignment vertical="top"/>
      <protection/>
    </xf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186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Font="1" applyFill="1" applyAlignment="1">
      <alignment/>
    </xf>
    <xf numFmtId="9" fontId="0" fillId="0" borderId="0" xfId="58" applyFont="1" applyFill="1" applyAlignment="1">
      <alignment/>
    </xf>
    <xf numFmtId="186" fontId="0" fillId="0" borderId="0" xfId="0" applyNumberFormat="1" applyFont="1" applyFill="1" applyAlignment="1">
      <alignment/>
    </xf>
    <xf numFmtId="186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3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25" fillId="0" borderId="0" xfId="0" applyNumberFormat="1" applyFont="1" applyFill="1" applyAlignment="1">
      <alignment/>
    </xf>
    <xf numFmtId="186" fontId="2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31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49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4" fontId="31" fillId="0" borderId="10" xfId="49" applyNumberFormat="1" applyFont="1" applyFill="1" applyBorder="1" applyAlignment="1">
      <alignment horizontal="center" vertical="center"/>
      <protection/>
    </xf>
    <xf numFmtId="186" fontId="31" fillId="0" borderId="10" xfId="49" applyNumberFormat="1" applyFont="1" applyFill="1" applyBorder="1" applyAlignment="1">
      <alignment horizontal="center" vertical="center" wrapText="1"/>
      <protection/>
    </xf>
    <xf numFmtId="186" fontId="31" fillId="0" borderId="10" xfId="49" applyNumberFormat="1" applyFont="1" applyFill="1" applyBorder="1" applyAlignment="1">
      <alignment horizontal="center" vertical="center" wrapText="1"/>
      <protection/>
    </xf>
    <xf numFmtId="184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86" fontId="3" fillId="0" borderId="10" xfId="49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9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6" fontId="3" fillId="0" borderId="10" xfId="49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58" applyFont="1" applyFill="1" applyAlignment="1">
      <alignment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/>
    </xf>
    <xf numFmtId="4" fontId="3" fillId="0" borderId="10" xfId="49" applyNumberFormat="1" applyFont="1" applyFill="1" applyBorder="1" applyAlignment="1">
      <alignment horizontal="center" vertical="center"/>
      <protection/>
    </xf>
    <xf numFmtId="4" fontId="31" fillId="0" borderId="10" xfId="49" applyNumberFormat="1" applyFont="1" applyFill="1" applyBorder="1" applyAlignment="1">
      <alignment horizontal="center" vertical="center"/>
      <protection/>
    </xf>
    <xf numFmtId="49" fontId="31" fillId="0" borderId="10" xfId="0" applyNumberFormat="1" applyFont="1" applyFill="1" applyBorder="1" applyAlignment="1">
      <alignment vertical="center" wrapText="1"/>
    </xf>
    <xf numFmtId="49" fontId="31" fillId="0" borderId="11" xfId="0" applyNumberFormat="1" applyFont="1" applyFill="1" applyBorder="1" applyAlignment="1">
      <alignment vertical="center" wrapText="1"/>
    </xf>
    <xf numFmtId="3" fontId="2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2" fillId="0" borderId="10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1" fillId="0" borderId="10" xfId="0" applyNumberFormat="1" applyFont="1" applyFill="1" applyBorder="1" applyAlignment="1">
      <alignment horizontal="center" vertical="center" wrapText="1"/>
    </xf>
    <xf numFmtId="184" fontId="31" fillId="0" borderId="10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0;&#1045;&#1044;&#1054;&#1056;&#1059;&#1050;\&#1041;&#1102;&#1076;&#1078;&#1077;&#1090;%202016\&#1059;&#1090;&#1086;&#1095;&#1085;&#1077;&#1085;&#1085;&#1103;%20&#1086;&#1073;&#1083;&#1073;&#1102;&#1076;&#1078;&#1077;&#1090;&#1091;%202016%2020.04.16\dod%20%20%20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5">
          <cell r="D85">
            <v>135349810</v>
          </cell>
          <cell r="E85">
            <v>64410311</v>
          </cell>
          <cell r="F85">
            <v>199760121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view="pageBreakPreview" zoomScale="50" zoomScaleNormal="75" zoomScaleSheetLayoutView="50" zoomScalePageLayoutView="0" workbookViewId="0" topLeftCell="A86">
      <selection activeCell="P107" sqref="P107"/>
    </sheetView>
  </sheetViews>
  <sheetFormatPr defaultColWidth="9.00390625" defaultRowHeight="12.75"/>
  <cols>
    <col min="1" max="1" width="19.50390625" style="28" customWidth="1"/>
    <col min="2" max="2" width="19.125" style="12" customWidth="1"/>
    <col min="3" max="3" width="19.50390625" style="12" customWidth="1"/>
    <col min="4" max="4" width="35.625" style="20" customWidth="1"/>
    <col min="5" max="5" width="40.50390625" style="12" customWidth="1"/>
    <col min="6" max="6" width="19.125" style="10" customWidth="1"/>
    <col min="7" max="7" width="18.875" style="10" customWidth="1"/>
    <col min="8" max="8" width="23.00390625" style="12" customWidth="1"/>
    <col min="9" max="9" width="19.125" style="18" hidden="1" customWidth="1"/>
    <col min="10" max="10" width="15.875" style="18" hidden="1" customWidth="1"/>
    <col min="11" max="11" width="0" style="18" hidden="1" customWidth="1"/>
    <col min="12" max="12" width="10.50390625" style="18" hidden="1" customWidth="1"/>
    <col min="13" max="13" width="13.875" style="18" bestFit="1" customWidth="1"/>
    <col min="14" max="16384" width="9.125" style="18" customWidth="1"/>
  </cols>
  <sheetData>
    <row r="1" spans="1:8" s="72" customFormat="1" ht="79.5" customHeight="1">
      <c r="A1" s="33"/>
      <c r="B1" s="34"/>
      <c r="C1" s="34"/>
      <c r="D1" s="30"/>
      <c r="E1" s="87"/>
      <c r="F1" s="108" t="s">
        <v>137</v>
      </c>
      <c r="G1" s="108"/>
      <c r="H1" s="108"/>
    </row>
    <row r="2" spans="1:8" s="72" customFormat="1" ht="18">
      <c r="A2" s="31"/>
      <c r="B2" s="32"/>
      <c r="C2" s="32"/>
      <c r="D2" s="32"/>
      <c r="E2" s="88"/>
      <c r="F2" s="109" t="s">
        <v>171</v>
      </c>
      <c r="G2" s="109"/>
      <c r="H2" s="109"/>
    </row>
    <row r="3" spans="1:10" s="73" customFormat="1" ht="33" customHeight="1">
      <c r="A3" s="107" t="s">
        <v>39</v>
      </c>
      <c r="B3" s="107"/>
      <c r="C3" s="107"/>
      <c r="D3" s="107"/>
      <c r="E3" s="107"/>
      <c r="F3" s="107"/>
      <c r="G3" s="107"/>
      <c r="H3" s="107"/>
      <c r="I3" s="3"/>
      <c r="J3" s="3"/>
    </row>
    <row r="4" spans="1:10" s="73" customFormat="1" ht="18" customHeight="1">
      <c r="A4" s="107" t="s">
        <v>40</v>
      </c>
      <c r="B4" s="107"/>
      <c r="C4" s="107"/>
      <c r="D4" s="107"/>
      <c r="E4" s="107"/>
      <c r="F4" s="107"/>
      <c r="G4" s="107"/>
      <c r="H4" s="107"/>
      <c r="I4" s="13"/>
      <c r="J4" s="3"/>
    </row>
    <row r="5" spans="1:10" s="72" customFormat="1" ht="24" customHeight="1">
      <c r="A5" s="33"/>
      <c r="B5" s="34"/>
      <c r="C5" s="34"/>
      <c r="D5" s="4"/>
      <c r="E5" s="4"/>
      <c r="F5" s="4"/>
      <c r="G5" s="4"/>
      <c r="H5" s="35" t="s">
        <v>4</v>
      </c>
      <c r="I5" s="74"/>
      <c r="J5" s="75"/>
    </row>
    <row r="6" spans="1:10" s="73" customFormat="1" ht="62.25" customHeight="1">
      <c r="A6" s="102" t="s">
        <v>14</v>
      </c>
      <c r="B6" s="101" t="s">
        <v>15</v>
      </c>
      <c r="C6" s="101" t="s">
        <v>16</v>
      </c>
      <c r="D6" s="37" t="s">
        <v>8</v>
      </c>
      <c r="E6" s="101" t="s">
        <v>9</v>
      </c>
      <c r="F6" s="101" t="s">
        <v>0</v>
      </c>
      <c r="G6" s="101" t="s">
        <v>1</v>
      </c>
      <c r="H6" s="101" t="s">
        <v>7</v>
      </c>
      <c r="I6" s="3"/>
      <c r="J6" s="3"/>
    </row>
    <row r="7" spans="1:10" s="73" customFormat="1" ht="108" customHeight="1">
      <c r="A7" s="102"/>
      <c r="B7" s="101"/>
      <c r="C7" s="101"/>
      <c r="D7" s="36" t="s">
        <v>17</v>
      </c>
      <c r="E7" s="101"/>
      <c r="F7" s="101"/>
      <c r="G7" s="101"/>
      <c r="H7" s="101"/>
      <c r="I7" s="3"/>
      <c r="J7" s="3"/>
    </row>
    <row r="8" spans="1:10" s="11" customFormat="1" ht="17.25">
      <c r="A8" s="38">
        <v>1</v>
      </c>
      <c r="B8" s="36">
        <v>2</v>
      </c>
      <c r="C8" s="36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10"/>
      <c r="J8" s="10"/>
    </row>
    <row r="9" spans="1:10" s="3" customFormat="1" ht="72" customHeight="1">
      <c r="A9" s="41" t="s">
        <v>24</v>
      </c>
      <c r="B9" s="42"/>
      <c r="C9" s="43"/>
      <c r="D9" s="36" t="s">
        <v>22</v>
      </c>
      <c r="E9" s="36"/>
      <c r="F9" s="44">
        <f>F10</f>
        <v>4500000</v>
      </c>
      <c r="G9" s="44">
        <v>0</v>
      </c>
      <c r="H9" s="44">
        <f aca="true" t="shared" si="0" ref="H9:H22">F9+G9</f>
        <v>4500000</v>
      </c>
      <c r="I9" s="76">
        <f>H12-J9</f>
        <v>3500000</v>
      </c>
      <c r="J9" s="3">
        <v>1000000</v>
      </c>
    </row>
    <row r="10" spans="1:9" s="3" customFormat="1" ht="78" customHeight="1">
      <c r="A10" s="41" t="s">
        <v>25</v>
      </c>
      <c r="B10" s="42"/>
      <c r="C10" s="43"/>
      <c r="D10" s="36" t="s">
        <v>23</v>
      </c>
      <c r="E10" s="36"/>
      <c r="F10" s="44">
        <f>F11</f>
        <v>4500000</v>
      </c>
      <c r="G10" s="44">
        <f>G11</f>
        <v>0</v>
      </c>
      <c r="H10" s="44">
        <f t="shared" si="0"/>
        <v>4500000</v>
      </c>
      <c r="I10" s="76"/>
    </row>
    <row r="11" spans="1:8" s="75" customFormat="1" ht="68.25" customHeight="1">
      <c r="A11" s="42" t="s">
        <v>74</v>
      </c>
      <c r="B11" s="42" t="s">
        <v>64</v>
      </c>
      <c r="C11" s="42" t="s">
        <v>26</v>
      </c>
      <c r="D11" s="43" t="s">
        <v>65</v>
      </c>
      <c r="E11" s="43" t="s">
        <v>12</v>
      </c>
      <c r="F11" s="45">
        <f>500000+2000000+1000000+1000000</f>
        <v>4500000</v>
      </c>
      <c r="G11" s="45">
        <v>0</v>
      </c>
      <c r="H11" s="45">
        <f t="shared" si="0"/>
        <v>4500000</v>
      </c>
    </row>
    <row r="12" spans="1:8" s="3" customFormat="1" ht="26.25" customHeight="1">
      <c r="A12" s="41"/>
      <c r="B12" s="43"/>
      <c r="C12" s="43"/>
      <c r="D12" s="36" t="s">
        <v>2</v>
      </c>
      <c r="E12" s="36"/>
      <c r="F12" s="44">
        <f>SUM(F11)</f>
        <v>4500000</v>
      </c>
      <c r="G12" s="44">
        <f>SUM(G11)</f>
        <v>0</v>
      </c>
      <c r="H12" s="44">
        <f t="shared" si="0"/>
        <v>4500000</v>
      </c>
    </row>
    <row r="13" spans="1:10" s="10" customFormat="1" ht="82.5" customHeight="1">
      <c r="A13" s="41" t="s">
        <v>68</v>
      </c>
      <c r="B13" s="42"/>
      <c r="C13" s="42"/>
      <c r="D13" s="36" t="s">
        <v>31</v>
      </c>
      <c r="E13" s="36"/>
      <c r="F13" s="44">
        <f>F14</f>
        <v>563000</v>
      </c>
      <c r="G13" s="44">
        <f>G14</f>
        <v>0</v>
      </c>
      <c r="H13" s="44">
        <f t="shared" si="0"/>
        <v>563000</v>
      </c>
      <c r="I13" s="9">
        <f>H17-J13</f>
        <v>437000</v>
      </c>
      <c r="J13" s="10">
        <v>126000</v>
      </c>
    </row>
    <row r="14" spans="1:9" s="10" customFormat="1" ht="111" customHeight="1">
      <c r="A14" s="41" t="s">
        <v>69</v>
      </c>
      <c r="B14" s="42"/>
      <c r="C14" s="42"/>
      <c r="D14" s="36" t="s">
        <v>32</v>
      </c>
      <c r="E14" s="36"/>
      <c r="F14" s="44">
        <f>F15+F16</f>
        <v>563000</v>
      </c>
      <c r="G14" s="44">
        <f>G15</f>
        <v>0</v>
      </c>
      <c r="H14" s="44">
        <f t="shared" si="0"/>
        <v>563000</v>
      </c>
      <c r="I14" s="9"/>
    </row>
    <row r="15" spans="1:9" s="75" customFormat="1" ht="126">
      <c r="A15" s="103" t="s">
        <v>72</v>
      </c>
      <c r="B15" s="103" t="s">
        <v>70</v>
      </c>
      <c r="C15" s="103" t="s">
        <v>71</v>
      </c>
      <c r="D15" s="100" t="s">
        <v>73</v>
      </c>
      <c r="E15" s="43" t="s">
        <v>29</v>
      </c>
      <c r="F15" s="45">
        <v>433000</v>
      </c>
      <c r="G15" s="45">
        <v>0</v>
      </c>
      <c r="H15" s="45">
        <f t="shared" si="0"/>
        <v>433000</v>
      </c>
      <c r="I15" s="78"/>
    </row>
    <row r="16" spans="1:9" s="75" customFormat="1" ht="62.25" customHeight="1">
      <c r="A16" s="103"/>
      <c r="B16" s="103"/>
      <c r="C16" s="103"/>
      <c r="D16" s="100"/>
      <c r="E16" s="43" t="s">
        <v>138</v>
      </c>
      <c r="F16" s="45">
        <v>130000</v>
      </c>
      <c r="G16" s="45">
        <v>0</v>
      </c>
      <c r="H16" s="45">
        <f>F16+G16</f>
        <v>130000</v>
      </c>
      <c r="I16" s="78"/>
    </row>
    <row r="17" spans="1:9" s="3" customFormat="1" ht="26.25" customHeight="1">
      <c r="A17" s="41"/>
      <c r="B17" s="42"/>
      <c r="C17" s="42"/>
      <c r="D17" s="36" t="s">
        <v>2</v>
      </c>
      <c r="E17" s="43"/>
      <c r="F17" s="44">
        <f>F15+F16</f>
        <v>563000</v>
      </c>
      <c r="G17" s="44">
        <f>G15+G16</f>
        <v>0</v>
      </c>
      <c r="H17" s="44">
        <f>H15+H16</f>
        <v>563000</v>
      </c>
      <c r="I17" s="14"/>
    </row>
    <row r="18" spans="1:10" s="3" customFormat="1" ht="61.5" customHeight="1">
      <c r="A18" s="41" t="s">
        <v>75</v>
      </c>
      <c r="B18" s="42"/>
      <c r="C18" s="42"/>
      <c r="D18" s="36" t="s">
        <v>33</v>
      </c>
      <c r="E18" s="43"/>
      <c r="F18" s="44">
        <f>F19</f>
        <v>11857300</v>
      </c>
      <c r="G18" s="44">
        <f>G19</f>
        <v>796740</v>
      </c>
      <c r="H18" s="44">
        <f t="shared" si="0"/>
        <v>12654040</v>
      </c>
      <c r="I18" s="14">
        <f>H23-J18</f>
        <v>3943910</v>
      </c>
      <c r="J18" s="3">
        <v>8710130</v>
      </c>
    </row>
    <row r="19" spans="1:9" s="3" customFormat="1" ht="65.25" customHeight="1">
      <c r="A19" s="41" t="s">
        <v>76</v>
      </c>
      <c r="B19" s="42"/>
      <c r="C19" s="42"/>
      <c r="D19" s="36" t="s">
        <v>34</v>
      </c>
      <c r="E19" s="43"/>
      <c r="F19" s="44">
        <f>F20+F21+F22</f>
        <v>11857300</v>
      </c>
      <c r="G19" s="44">
        <f>G20+G21+G22</f>
        <v>796740</v>
      </c>
      <c r="H19" s="44">
        <f>F19+G19</f>
        <v>12654040</v>
      </c>
      <c r="I19" s="14"/>
    </row>
    <row r="20" spans="1:9" s="75" customFormat="1" ht="177.75" customHeight="1">
      <c r="A20" s="46" t="s">
        <v>77</v>
      </c>
      <c r="B20" s="46" t="s">
        <v>78</v>
      </c>
      <c r="C20" s="46" t="s">
        <v>19</v>
      </c>
      <c r="D20" s="53" t="s">
        <v>20</v>
      </c>
      <c r="E20" s="43" t="s">
        <v>6</v>
      </c>
      <c r="F20" s="45">
        <v>4999500</v>
      </c>
      <c r="G20" s="45">
        <v>0</v>
      </c>
      <c r="H20" s="45">
        <f t="shared" si="0"/>
        <v>4999500</v>
      </c>
      <c r="I20" s="78"/>
    </row>
    <row r="21" spans="1:9" s="75" customFormat="1" ht="57.75" customHeight="1">
      <c r="A21" s="46" t="s">
        <v>80</v>
      </c>
      <c r="B21" s="43">
        <v>1161</v>
      </c>
      <c r="C21" s="43" t="s">
        <v>21</v>
      </c>
      <c r="D21" s="43" t="s">
        <v>79</v>
      </c>
      <c r="E21" s="100" t="s">
        <v>86</v>
      </c>
      <c r="F21" s="45">
        <f>6458500+99300</f>
        <v>6557800</v>
      </c>
      <c r="G21" s="45">
        <f>770000+26740</f>
        <v>796740</v>
      </c>
      <c r="H21" s="45">
        <f t="shared" si="0"/>
        <v>7354540</v>
      </c>
      <c r="I21" s="78"/>
    </row>
    <row r="22" spans="1:9" s="75" customFormat="1" ht="70.5" customHeight="1">
      <c r="A22" s="46" t="s">
        <v>87</v>
      </c>
      <c r="B22" s="43">
        <v>8810</v>
      </c>
      <c r="C22" s="42"/>
      <c r="D22" s="43" t="s">
        <v>88</v>
      </c>
      <c r="E22" s="100"/>
      <c r="F22" s="45">
        <v>300000</v>
      </c>
      <c r="G22" s="45"/>
      <c r="H22" s="45">
        <f t="shared" si="0"/>
        <v>300000</v>
      </c>
      <c r="I22" s="78"/>
    </row>
    <row r="23" spans="1:9" s="3" customFormat="1" ht="26.25" customHeight="1">
      <c r="A23" s="41"/>
      <c r="B23" s="42"/>
      <c r="C23" s="42"/>
      <c r="D23" s="36" t="s">
        <v>2</v>
      </c>
      <c r="E23" s="43"/>
      <c r="F23" s="44">
        <f>F20+F21+F22</f>
        <v>11857300</v>
      </c>
      <c r="G23" s="44">
        <f>G20+G21+G22</f>
        <v>796740</v>
      </c>
      <c r="H23" s="44">
        <f>H20+H21+H22</f>
        <v>12654040</v>
      </c>
      <c r="I23" s="14"/>
    </row>
    <row r="24" spans="1:10" s="16" customFormat="1" ht="62.25" customHeight="1">
      <c r="A24" s="65" t="s">
        <v>41</v>
      </c>
      <c r="B24" s="66"/>
      <c r="C24" s="47"/>
      <c r="D24" s="36" t="s">
        <v>35</v>
      </c>
      <c r="E24" s="55"/>
      <c r="F24" s="48">
        <f>F25</f>
        <v>78094000</v>
      </c>
      <c r="G24" s="48">
        <f>G25</f>
        <v>22846335</v>
      </c>
      <c r="H24" s="48">
        <f aca="true" t="shared" si="1" ref="H24:H29">F24+G24</f>
        <v>100940335</v>
      </c>
      <c r="I24" s="15"/>
      <c r="J24" s="15"/>
    </row>
    <row r="25" spans="1:10" s="16" customFormat="1" ht="82.5" customHeight="1">
      <c r="A25" s="65" t="s">
        <v>42</v>
      </c>
      <c r="B25" s="66"/>
      <c r="C25" s="47"/>
      <c r="D25" s="36" t="s">
        <v>36</v>
      </c>
      <c r="E25" s="55"/>
      <c r="F25" s="48">
        <f>F26+F27+F28</f>
        <v>78094000</v>
      </c>
      <c r="G25" s="48">
        <f>G26+G27+G28</f>
        <v>22846335</v>
      </c>
      <c r="H25" s="48">
        <f t="shared" si="1"/>
        <v>100940335</v>
      </c>
      <c r="I25" s="15"/>
      <c r="J25" s="15"/>
    </row>
    <row r="26" spans="1:9" s="75" customFormat="1" ht="139.5" customHeight="1">
      <c r="A26" s="94" t="s">
        <v>56</v>
      </c>
      <c r="B26" s="94" t="s">
        <v>57</v>
      </c>
      <c r="C26" s="94" t="s">
        <v>30</v>
      </c>
      <c r="D26" s="105" t="s">
        <v>58</v>
      </c>
      <c r="E26" s="43" t="s">
        <v>89</v>
      </c>
      <c r="F26" s="45">
        <f>45652200+29584987+5731813-740000-2875000</f>
        <v>77354000</v>
      </c>
      <c r="G26" s="45">
        <v>1000000</v>
      </c>
      <c r="H26" s="45">
        <f t="shared" si="1"/>
        <v>78354000</v>
      </c>
      <c r="I26" s="78"/>
    </row>
    <row r="27" spans="1:9" s="75" customFormat="1" ht="109.5" customHeight="1">
      <c r="A27" s="96"/>
      <c r="B27" s="96"/>
      <c r="C27" s="96"/>
      <c r="D27" s="106"/>
      <c r="E27" s="43" t="s">
        <v>155</v>
      </c>
      <c r="F27" s="45">
        <v>740000</v>
      </c>
      <c r="G27" s="45">
        <v>0</v>
      </c>
      <c r="H27" s="45">
        <f t="shared" si="1"/>
        <v>740000</v>
      </c>
      <c r="I27" s="78"/>
    </row>
    <row r="28" spans="1:9" s="75" customFormat="1" ht="109.5" customHeight="1">
      <c r="A28" s="85" t="s">
        <v>43</v>
      </c>
      <c r="B28" s="85" t="s">
        <v>44</v>
      </c>
      <c r="C28" s="85" t="s">
        <v>18</v>
      </c>
      <c r="D28" s="86" t="s">
        <v>45</v>
      </c>
      <c r="E28" s="43" t="s">
        <v>13</v>
      </c>
      <c r="F28" s="45">
        <v>0</v>
      </c>
      <c r="G28" s="45">
        <v>21846335</v>
      </c>
      <c r="H28" s="45">
        <f t="shared" si="1"/>
        <v>21846335</v>
      </c>
      <c r="I28" s="78"/>
    </row>
    <row r="29" spans="1:9" s="3" customFormat="1" ht="17.25" customHeight="1">
      <c r="A29" s="41"/>
      <c r="B29" s="43"/>
      <c r="C29" s="43"/>
      <c r="D29" s="36" t="s">
        <v>2</v>
      </c>
      <c r="E29" s="36"/>
      <c r="F29" s="44">
        <f>F24</f>
        <v>78094000</v>
      </c>
      <c r="G29" s="44">
        <f>G24</f>
        <v>22846335</v>
      </c>
      <c r="H29" s="44">
        <f t="shared" si="1"/>
        <v>100940335</v>
      </c>
      <c r="I29" s="14"/>
    </row>
    <row r="30" spans="1:10" s="16" customFormat="1" ht="69" customHeight="1">
      <c r="A30" s="41" t="s">
        <v>158</v>
      </c>
      <c r="B30" s="41"/>
      <c r="C30" s="42"/>
      <c r="D30" s="68" t="s">
        <v>37</v>
      </c>
      <c r="E30" s="36"/>
      <c r="F30" s="44">
        <f>F31</f>
        <v>18180800</v>
      </c>
      <c r="G30" s="44">
        <f>G31</f>
        <v>0</v>
      </c>
      <c r="H30" s="44">
        <f aca="true" t="shared" si="2" ref="H30:H35">F30+G30</f>
        <v>18180800</v>
      </c>
      <c r="I30" s="15">
        <f>H36-J30</f>
        <v>9714500</v>
      </c>
      <c r="J30" s="16">
        <v>8466300</v>
      </c>
    </row>
    <row r="31" spans="1:9" s="16" customFormat="1" ht="99" customHeight="1">
      <c r="A31" s="41" t="s">
        <v>28</v>
      </c>
      <c r="B31" s="42"/>
      <c r="C31" s="42"/>
      <c r="D31" s="68" t="s">
        <v>38</v>
      </c>
      <c r="E31" s="36"/>
      <c r="F31" s="44">
        <f>F33+F34+F32+F35</f>
        <v>18180800</v>
      </c>
      <c r="G31" s="44">
        <f>G33+G34+G32+G35</f>
        <v>0</v>
      </c>
      <c r="H31" s="44">
        <f>H33+H34+H32+H35</f>
        <v>18180800</v>
      </c>
      <c r="I31" s="15"/>
    </row>
    <row r="32" spans="1:9" s="75" customFormat="1" ht="152.25" customHeight="1">
      <c r="A32" s="42" t="s">
        <v>66</v>
      </c>
      <c r="B32" s="42" t="s">
        <v>67</v>
      </c>
      <c r="C32" s="42" t="s">
        <v>27</v>
      </c>
      <c r="D32" s="53" t="s">
        <v>90</v>
      </c>
      <c r="E32" s="43" t="s">
        <v>11</v>
      </c>
      <c r="F32" s="45">
        <v>400000</v>
      </c>
      <c r="G32" s="44"/>
      <c r="H32" s="45">
        <f>F32+G32</f>
        <v>400000</v>
      </c>
      <c r="I32" s="78"/>
    </row>
    <row r="33" spans="1:9" s="75" customFormat="1" ht="105.75" customHeight="1">
      <c r="A33" s="42" t="s">
        <v>62</v>
      </c>
      <c r="B33" s="42" t="s">
        <v>59</v>
      </c>
      <c r="C33" s="42" t="s">
        <v>26</v>
      </c>
      <c r="D33" s="53" t="s">
        <v>60</v>
      </c>
      <c r="E33" s="43" t="s">
        <v>5</v>
      </c>
      <c r="F33" s="45">
        <v>798800</v>
      </c>
      <c r="G33" s="44"/>
      <c r="H33" s="45">
        <f t="shared" si="2"/>
        <v>798800</v>
      </c>
      <c r="I33" s="78"/>
    </row>
    <row r="34" spans="1:9" s="75" customFormat="1" ht="78.75" customHeight="1">
      <c r="A34" s="103" t="s">
        <v>63</v>
      </c>
      <c r="B34" s="103" t="s">
        <v>64</v>
      </c>
      <c r="C34" s="103" t="s">
        <v>26</v>
      </c>
      <c r="D34" s="104" t="s">
        <v>65</v>
      </c>
      <c r="E34" s="43" t="s">
        <v>11</v>
      </c>
      <c r="F34" s="45">
        <f>12269000+4000000</f>
        <v>16269000</v>
      </c>
      <c r="G34" s="44"/>
      <c r="H34" s="45">
        <f t="shared" si="2"/>
        <v>16269000</v>
      </c>
      <c r="I34" s="78"/>
    </row>
    <row r="35" spans="1:9" s="75" customFormat="1" ht="123.75" customHeight="1">
      <c r="A35" s="103"/>
      <c r="B35" s="103"/>
      <c r="C35" s="103"/>
      <c r="D35" s="104"/>
      <c r="E35" s="43" t="s">
        <v>155</v>
      </c>
      <c r="F35" s="45">
        <f>200000+513000</f>
        <v>713000</v>
      </c>
      <c r="G35" s="44"/>
      <c r="H35" s="45">
        <f t="shared" si="2"/>
        <v>713000</v>
      </c>
      <c r="I35" s="78"/>
    </row>
    <row r="36" spans="1:9" s="3" customFormat="1" ht="30.75" customHeight="1">
      <c r="A36" s="41"/>
      <c r="B36" s="42"/>
      <c r="C36" s="42"/>
      <c r="D36" s="36" t="s">
        <v>2</v>
      </c>
      <c r="E36" s="43"/>
      <c r="F36" s="44">
        <f>F32+F33+F34+F35</f>
        <v>18180800</v>
      </c>
      <c r="G36" s="44">
        <f>G32+G33+G34+G35</f>
        <v>0</v>
      </c>
      <c r="H36" s="44">
        <f>H32+H33+H34+H35</f>
        <v>18180800</v>
      </c>
      <c r="I36" s="14"/>
    </row>
    <row r="37" spans="1:9" s="3" customFormat="1" ht="78" customHeight="1">
      <c r="A37" s="41" t="s">
        <v>99</v>
      </c>
      <c r="B37" s="41"/>
      <c r="C37" s="41"/>
      <c r="D37" s="68" t="s">
        <v>156</v>
      </c>
      <c r="E37" s="43"/>
      <c r="F37" s="44">
        <f>F39+F40+F41+F42+F43</f>
        <v>6002771</v>
      </c>
      <c r="G37" s="44">
        <f>G39+G40+G41+G42+G43</f>
        <v>13300000</v>
      </c>
      <c r="H37" s="44">
        <f>H39+H40+H41+H42+H43</f>
        <v>19302771</v>
      </c>
      <c r="I37" s="14"/>
    </row>
    <row r="38" spans="1:9" s="3" customFormat="1" ht="78.75" customHeight="1">
      <c r="A38" s="41" t="s">
        <v>100</v>
      </c>
      <c r="B38" s="41"/>
      <c r="C38" s="41"/>
      <c r="D38" s="68" t="s">
        <v>157</v>
      </c>
      <c r="E38" s="43"/>
      <c r="F38" s="44">
        <f>F39+F40+F41+F42+F43</f>
        <v>6002771</v>
      </c>
      <c r="G38" s="44">
        <f>G39+G40+G41+G42+G43</f>
        <v>13300000</v>
      </c>
      <c r="H38" s="44">
        <f>H39+H40+H41+H42+H43</f>
        <v>19302771</v>
      </c>
      <c r="I38" s="14"/>
    </row>
    <row r="39" spans="1:9" s="75" customFormat="1" ht="56.25" customHeight="1">
      <c r="A39" s="42" t="s">
        <v>101</v>
      </c>
      <c r="B39" s="42" t="s">
        <v>102</v>
      </c>
      <c r="C39" s="42" t="s">
        <v>103</v>
      </c>
      <c r="D39" s="43" t="s">
        <v>104</v>
      </c>
      <c r="E39" s="100" t="s">
        <v>105</v>
      </c>
      <c r="F39" s="45"/>
      <c r="G39" s="45">
        <v>13000000</v>
      </c>
      <c r="H39" s="45">
        <f>F39+G39</f>
        <v>13000000</v>
      </c>
      <c r="I39" s="78"/>
    </row>
    <row r="40" spans="1:9" s="75" customFormat="1" ht="44.25" customHeight="1">
      <c r="A40" s="43">
        <v>1014030</v>
      </c>
      <c r="B40" s="42" t="s">
        <v>142</v>
      </c>
      <c r="C40" s="42" t="s">
        <v>143</v>
      </c>
      <c r="D40" s="53" t="s">
        <v>144</v>
      </c>
      <c r="E40" s="100"/>
      <c r="F40" s="45"/>
      <c r="G40" s="45">
        <v>300000</v>
      </c>
      <c r="H40" s="45">
        <f>F40+G40</f>
        <v>300000</v>
      </c>
      <c r="I40" s="78"/>
    </row>
    <row r="41" spans="1:9" s="75" customFormat="1" ht="56.25" customHeight="1">
      <c r="A41" s="100">
        <v>1014081</v>
      </c>
      <c r="B41" s="103" t="s">
        <v>145</v>
      </c>
      <c r="C41" s="103" t="s">
        <v>146</v>
      </c>
      <c r="D41" s="104" t="s">
        <v>147</v>
      </c>
      <c r="E41" s="100"/>
      <c r="F41" s="45">
        <v>4673471</v>
      </c>
      <c r="G41" s="45"/>
      <c r="H41" s="45">
        <f>F41+G41</f>
        <v>4673471</v>
      </c>
      <c r="I41" s="78"/>
    </row>
    <row r="42" spans="1:9" s="75" customFormat="1" ht="72">
      <c r="A42" s="100"/>
      <c r="B42" s="103"/>
      <c r="C42" s="103"/>
      <c r="D42" s="104"/>
      <c r="E42" s="43" t="s">
        <v>148</v>
      </c>
      <c r="F42" s="45">
        <v>145000</v>
      </c>
      <c r="G42" s="45"/>
      <c r="H42" s="45">
        <f>F42+G42</f>
        <v>145000</v>
      </c>
      <c r="I42" s="78"/>
    </row>
    <row r="43" spans="1:9" s="75" customFormat="1" ht="63" customHeight="1">
      <c r="A43" s="43">
        <v>1014082</v>
      </c>
      <c r="B43" s="42" t="s">
        <v>149</v>
      </c>
      <c r="C43" s="42" t="s">
        <v>146</v>
      </c>
      <c r="D43" s="53" t="s">
        <v>150</v>
      </c>
      <c r="E43" s="43" t="s">
        <v>105</v>
      </c>
      <c r="F43" s="45">
        <v>1184300</v>
      </c>
      <c r="G43" s="45"/>
      <c r="H43" s="45">
        <f>F43+G43</f>
        <v>1184300</v>
      </c>
      <c r="I43" s="78"/>
    </row>
    <row r="44" spans="1:9" s="3" customFormat="1" ht="24.75" customHeight="1">
      <c r="A44" s="41"/>
      <c r="B44" s="42"/>
      <c r="C44" s="42"/>
      <c r="D44" s="36" t="s">
        <v>2</v>
      </c>
      <c r="E44" s="43"/>
      <c r="F44" s="44">
        <f>F39+F40+F41+F42+F43</f>
        <v>6002771</v>
      </c>
      <c r="G44" s="44">
        <f>G39+G40+G41+G42+G43</f>
        <v>13300000</v>
      </c>
      <c r="H44" s="44">
        <f>H39+H40+H41+H42+H43</f>
        <v>19302771</v>
      </c>
      <c r="I44" s="14"/>
    </row>
    <row r="45" spans="1:10" s="16" customFormat="1" ht="81" customHeight="1">
      <c r="A45" s="41">
        <v>1100000</v>
      </c>
      <c r="B45" s="46"/>
      <c r="C45" s="46"/>
      <c r="D45" s="36" t="s">
        <v>169</v>
      </c>
      <c r="E45" s="56"/>
      <c r="F45" s="44">
        <f>F46</f>
        <v>5698477</v>
      </c>
      <c r="G45" s="44">
        <f>G46</f>
        <v>0</v>
      </c>
      <c r="H45" s="44">
        <f aca="true" t="shared" si="3" ref="H45:H52">F45+G45</f>
        <v>5698477</v>
      </c>
      <c r="I45" s="15">
        <f>H51-J45</f>
        <v>2923377</v>
      </c>
      <c r="J45" s="16">
        <v>2775100</v>
      </c>
    </row>
    <row r="46" spans="1:9" s="16" customFormat="1" ht="66" customHeight="1">
      <c r="A46" s="41">
        <v>1110000</v>
      </c>
      <c r="B46" s="46"/>
      <c r="C46" s="46"/>
      <c r="D46" s="36" t="s">
        <v>170</v>
      </c>
      <c r="E46" s="56"/>
      <c r="F46" s="44">
        <f>F49+F48+F50+F47</f>
        <v>5698477</v>
      </c>
      <c r="G46" s="44">
        <f>G49+G48+G50</f>
        <v>0</v>
      </c>
      <c r="H46" s="44">
        <f t="shared" si="3"/>
        <v>5698477</v>
      </c>
      <c r="I46" s="15"/>
    </row>
    <row r="47" spans="1:9" s="16" customFormat="1" ht="90" customHeight="1">
      <c r="A47" s="94">
        <v>1113131</v>
      </c>
      <c r="B47" s="94" t="s">
        <v>81</v>
      </c>
      <c r="C47" s="94" t="s">
        <v>19</v>
      </c>
      <c r="D47" s="97" t="s">
        <v>91</v>
      </c>
      <c r="E47" s="43" t="s">
        <v>177</v>
      </c>
      <c r="F47" s="45">
        <v>164660</v>
      </c>
      <c r="G47" s="44"/>
      <c r="H47" s="45">
        <f t="shared" si="3"/>
        <v>164660</v>
      </c>
      <c r="I47" s="15"/>
    </row>
    <row r="48" spans="1:9" s="75" customFormat="1" ht="119.25" customHeight="1">
      <c r="A48" s="96"/>
      <c r="B48" s="96"/>
      <c r="C48" s="96"/>
      <c r="D48" s="99"/>
      <c r="E48" s="100" t="s">
        <v>61</v>
      </c>
      <c r="F48" s="45">
        <v>9600</v>
      </c>
      <c r="G48" s="45"/>
      <c r="H48" s="45">
        <f t="shared" si="3"/>
        <v>9600</v>
      </c>
      <c r="I48" s="78"/>
    </row>
    <row r="49" spans="1:9" s="75" customFormat="1" ht="91.5" customHeight="1">
      <c r="A49" s="42">
        <v>1113241</v>
      </c>
      <c r="B49" s="42" t="s">
        <v>59</v>
      </c>
      <c r="C49" s="42" t="s">
        <v>26</v>
      </c>
      <c r="D49" s="43" t="s">
        <v>60</v>
      </c>
      <c r="E49" s="100"/>
      <c r="F49" s="45">
        <f>4001950+90007</f>
        <v>4091957</v>
      </c>
      <c r="G49" s="45"/>
      <c r="H49" s="45">
        <f t="shared" si="3"/>
        <v>4091957</v>
      </c>
      <c r="I49" s="78"/>
    </row>
    <row r="50" spans="1:9" s="75" customFormat="1" ht="110.25" customHeight="1">
      <c r="A50" s="42">
        <v>1115062</v>
      </c>
      <c r="B50" s="42" t="s">
        <v>82</v>
      </c>
      <c r="C50" s="42" t="s">
        <v>83</v>
      </c>
      <c r="D50" s="43" t="s">
        <v>84</v>
      </c>
      <c r="E50" s="43" t="s">
        <v>85</v>
      </c>
      <c r="F50" s="45">
        <v>1432260</v>
      </c>
      <c r="G50" s="45"/>
      <c r="H50" s="45">
        <f t="shared" si="3"/>
        <v>1432260</v>
      </c>
      <c r="I50" s="78"/>
    </row>
    <row r="51" spans="1:9" s="3" customFormat="1" ht="28.5" customHeight="1">
      <c r="A51" s="41"/>
      <c r="B51" s="42"/>
      <c r="C51" s="42"/>
      <c r="D51" s="36" t="s">
        <v>2</v>
      </c>
      <c r="E51" s="43"/>
      <c r="F51" s="44">
        <f>F45</f>
        <v>5698477</v>
      </c>
      <c r="G51" s="44">
        <f>G45</f>
        <v>0</v>
      </c>
      <c r="H51" s="44">
        <f t="shared" si="3"/>
        <v>5698477</v>
      </c>
      <c r="I51" s="14"/>
    </row>
    <row r="52" spans="1:9" s="16" customFormat="1" ht="84.75" customHeight="1">
      <c r="A52" s="64" t="s">
        <v>46</v>
      </c>
      <c r="B52" s="63"/>
      <c r="C52" s="62"/>
      <c r="D52" s="49" t="s">
        <v>167</v>
      </c>
      <c r="E52" s="69"/>
      <c r="F52" s="48">
        <f>F53</f>
        <v>1900000</v>
      </c>
      <c r="G52" s="48">
        <f>G53</f>
        <v>2730272</v>
      </c>
      <c r="H52" s="48">
        <f t="shared" si="3"/>
        <v>4630272</v>
      </c>
      <c r="I52" s="15"/>
    </row>
    <row r="53" spans="1:9" s="16" customFormat="1" ht="89.25" customHeight="1">
      <c r="A53" s="64" t="s">
        <v>47</v>
      </c>
      <c r="B53" s="63"/>
      <c r="C53" s="62"/>
      <c r="D53" s="49" t="s">
        <v>168</v>
      </c>
      <c r="E53" s="69"/>
      <c r="F53" s="48">
        <f>F56+F55+F57+F54</f>
        <v>1900000</v>
      </c>
      <c r="G53" s="48">
        <f>G56+G55+G57+G54</f>
        <v>2730272</v>
      </c>
      <c r="H53" s="48">
        <f>H56+H55+H57+H54</f>
        <v>4630272</v>
      </c>
      <c r="I53" s="15"/>
    </row>
    <row r="54" spans="1:9" s="16" customFormat="1" ht="127.5" customHeight="1">
      <c r="A54" s="62" t="s">
        <v>139</v>
      </c>
      <c r="B54" s="63">
        <v>6084</v>
      </c>
      <c r="C54" s="62" t="s">
        <v>140</v>
      </c>
      <c r="D54" s="54" t="s">
        <v>141</v>
      </c>
      <c r="E54" s="51" t="s">
        <v>50</v>
      </c>
      <c r="F54" s="50">
        <v>30000</v>
      </c>
      <c r="G54" s="50">
        <v>0</v>
      </c>
      <c r="H54" s="50">
        <f>F54+G54</f>
        <v>30000</v>
      </c>
      <c r="I54" s="15"/>
    </row>
    <row r="55" spans="1:9" s="16" customFormat="1" ht="96" customHeight="1">
      <c r="A55" s="62">
        <v>1517461</v>
      </c>
      <c r="B55" s="63">
        <v>7461</v>
      </c>
      <c r="C55" s="62" t="s">
        <v>92</v>
      </c>
      <c r="D55" s="54" t="s">
        <v>93</v>
      </c>
      <c r="E55" s="51" t="s">
        <v>94</v>
      </c>
      <c r="F55" s="50">
        <f>3000000-2000000-100000</f>
        <v>900000</v>
      </c>
      <c r="G55" s="50">
        <f>2100000</f>
        <v>2100000</v>
      </c>
      <c r="H55" s="50">
        <f>F55+G55</f>
        <v>3000000</v>
      </c>
      <c r="I55" s="15"/>
    </row>
    <row r="56" spans="1:9" s="75" customFormat="1" ht="135.75" customHeight="1">
      <c r="A56" s="62">
        <v>1518830</v>
      </c>
      <c r="B56" s="63">
        <v>8830</v>
      </c>
      <c r="C56" s="62"/>
      <c r="D56" s="54" t="s">
        <v>48</v>
      </c>
      <c r="E56" s="51" t="s">
        <v>10</v>
      </c>
      <c r="F56" s="50">
        <v>500000</v>
      </c>
      <c r="G56" s="50">
        <v>350000</v>
      </c>
      <c r="H56" s="50">
        <f>F56+G56</f>
        <v>850000</v>
      </c>
      <c r="I56" s="78"/>
    </row>
    <row r="57" spans="1:9" s="75" customFormat="1" ht="90" customHeight="1">
      <c r="A57" s="62">
        <v>1518840</v>
      </c>
      <c r="B57" s="63">
        <v>8840</v>
      </c>
      <c r="C57" s="62"/>
      <c r="D57" s="43" t="s">
        <v>49</v>
      </c>
      <c r="E57" s="51" t="s">
        <v>50</v>
      </c>
      <c r="F57" s="50">
        <v>470000</v>
      </c>
      <c r="G57" s="50">
        <f>180000+100272</f>
        <v>280272</v>
      </c>
      <c r="H57" s="50">
        <f>F57+G57</f>
        <v>750272</v>
      </c>
      <c r="I57" s="78"/>
    </row>
    <row r="58" spans="1:9" s="3" customFormat="1" ht="28.5" customHeight="1">
      <c r="A58" s="64"/>
      <c r="B58" s="63"/>
      <c r="C58" s="62"/>
      <c r="D58" s="36" t="s">
        <v>2</v>
      </c>
      <c r="E58" s="51"/>
      <c r="F58" s="48">
        <f>F56+F55+F57+F54</f>
        <v>1900000</v>
      </c>
      <c r="G58" s="48">
        <f>G56+G55+G57+G54</f>
        <v>2730272</v>
      </c>
      <c r="H58" s="48">
        <f>H56+H55+H57+H54</f>
        <v>4630272</v>
      </c>
      <c r="I58" s="14"/>
    </row>
    <row r="59" spans="1:9" s="3" customFormat="1" ht="101.25" customHeight="1">
      <c r="A59" s="89">
        <v>2400000</v>
      </c>
      <c r="B59" s="62"/>
      <c r="C59" s="36"/>
      <c r="D59" s="36" t="s">
        <v>159</v>
      </c>
      <c r="E59" s="52"/>
      <c r="F59" s="79">
        <f>F61+F62</f>
        <v>5200000</v>
      </c>
      <c r="G59" s="79">
        <f>G61+G62</f>
        <v>5630000</v>
      </c>
      <c r="H59" s="79">
        <f>H61+H62</f>
        <v>10830000</v>
      </c>
      <c r="I59" s="14"/>
    </row>
    <row r="60" spans="1:9" s="3" customFormat="1" ht="118.5" customHeight="1">
      <c r="A60" s="89">
        <v>2410000</v>
      </c>
      <c r="B60" s="62"/>
      <c r="C60" s="36"/>
      <c r="D60" s="36" t="s">
        <v>160</v>
      </c>
      <c r="E60" s="52"/>
      <c r="F60" s="79">
        <f>F61+F62</f>
        <v>5200000</v>
      </c>
      <c r="G60" s="79">
        <f>G61+G62</f>
        <v>5630000</v>
      </c>
      <c r="H60" s="79">
        <f>H61+H62</f>
        <v>10830000</v>
      </c>
      <c r="I60" s="14"/>
    </row>
    <row r="61" spans="1:9" s="75" customFormat="1" ht="72">
      <c r="A61" s="63">
        <v>2417110</v>
      </c>
      <c r="B61" s="62" t="s">
        <v>122</v>
      </c>
      <c r="C61" s="42" t="s">
        <v>120</v>
      </c>
      <c r="D61" s="43" t="s">
        <v>123</v>
      </c>
      <c r="E61" s="51" t="s">
        <v>121</v>
      </c>
      <c r="F61" s="80">
        <v>5200000</v>
      </c>
      <c r="G61" s="80">
        <v>0</v>
      </c>
      <c r="H61" s="80">
        <f>F61+G61</f>
        <v>5200000</v>
      </c>
      <c r="I61" s="78"/>
    </row>
    <row r="62" spans="1:9" s="75" customFormat="1" ht="90">
      <c r="A62" s="62" t="s">
        <v>124</v>
      </c>
      <c r="B62" s="63">
        <v>8340</v>
      </c>
      <c r="C62" s="42" t="s">
        <v>18</v>
      </c>
      <c r="D62" s="67" t="s">
        <v>45</v>
      </c>
      <c r="E62" s="43" t="s">
        <v>13</v>
      </c>
      <c r="F62" s="80"/>
      <c r="G62" s="80">
        <v>5630000</v>
      </c>
      <c r="H62" s="80">
        <f>F62+G62</f>
        <v>5630000</v>
      </c>
      <c r="I62" s="78"/>
    </row>
    <row r="63" spans="1:9" s="3" customFormat="1" ht="27" customHeight="1">
      <c r="A63" s="64"/>
      <c r="B63" s="63"/>
      <c r="C63" s="62"/>
      <c r="D63" s="36" t="s">
        <v>2</v>
      </c>
      <c r="E63" s="52"/>
      <c r="F63" s="79">
        <f>F61+F62</f>
        <v>5200000</v>
      </c>
      <c r="G63" s="79">
        <f>G61+G62</f>
        <v>5630000</v>
      </c>
      <c r="H63" s="79">
        <f>H61+H62</f>
        <v>10830000</v>
      </c>
      <c r="I63" s="14"/>
    </row>
    <row r="64" spans="1:9" s="3" customFormat="1" ht="99.75" customHeight="1">
      <c r="A64" s="41" t="s">
        <v>51</v>
      </c>
      <c r="B64" s="42"/>
      <c r="C64" s="42"/>
      <c r="D64" s="36" t="s">
        <v>161</v>
      </c>
      <c r="E64" s="43"/>
      <c r="F64" s="44">
        <f>F65</f>
        <v>5860000</v>
      </c>
      <c r="G64" s="44">
        <f>G65</f>
        <v>2397820</v>
      </c>
      <c r="H64" s="44">
        <f>H65</f>
        <v>8257820</v>
      </c>
      <c r="I64" s="14"/>
    </row>
    <row r="65" spans="1:9" s="3" customFormat="1" ht="103.5" customHeight="1">
      <c r="A65" s="41" t="s">
        <v>52</v>
      </c>
      <c r="B65" s="42"/>
      <c r="C65" s="42"/>
      <c r="D65" s="36" t="s">
        <v>162</v>
      </c>
      <c r="E65" s="43"/>
      <c r="F65" s="44">
        <f>F67+F68+F69+F70+F66</f>
        <v>5860000</v>
      </c>
      <c r="G65" s="44">
        <f>G67+G68+G69+G70+G66</f>
        <v>2397820</v>
      </c>
      <c r="H65" s="44">
        <f>H67+H68+H69+H70+H66</f>
        <v>8257820</v>
      </c>
      <c r="I65" s="14"/>
    </row>
    <row r="66" spans="1:9" s="17" customFormat="1" ht="103.5" customHeight="1">
      <c r="A66" s="90">
        <v>2717461</v>
      </c>
      <c r="B66" s="42" t="s">
        <v>172</v>
      </c>
      <c r="C66" s="42" t="s">
        <v>92</v>
      </c>
      <c r="D66" s="43" t="s">
        <v>93</v>
      </c>
      <c r="E66" s="43" t="s">
        <v>173</v>
      </c>
      <c r="F66" s="45">
        <v>1000000</v>
      </c>
      <c r="G66" s="45">
        <v>0</v>
      </c>
      <c r="H66" s="45">
        <f>F66+G66</f>
        <v>1000000</v>
      </c>
      <c r="I66" s="25"/>
    </row>
    <row r="67" spans="1:9" s="75" customFormat="1" ht="97.5" customHeight="1">
      <c r="A67" s="42">
        <v>2717610</v>
      </c>
      <c r="B67" s="42">
        <v>7610</v>
      </c>
      <c r="C67" s="42" t="s">
        <v>53</v>
      </c>
      <c r="D67" s="43" t="s">
        <v>54</v>
      </c>
      <c r="E67" s="43" t="s">
        <v>55</v>
      </c>
      <c r="F67" s="45">
        <v>2000000</v>
      </c>
      <c r="G67" s="45">
        <f>760722+657098</f>
        <v>1417820</v>
      </c>
      <c r="H67" s="45">
        <f>F67+G67</f>
        <v>3417820</v>
      </c>
      <c r="I67" s="78"/>
    </row>
    <row r="68" spans="1:9" s="75" customFormat="1" ht="97.5" customHeight="1">
      <c r="A68" s="42" t="s">
        <v>106</v>
      </c>
      <c r="B68" s="42" t="s">
        <v>107</v>
      </c>
      <c r="C68" s="42" t="s">
        <v>108</v>
      </c>
      <c r="D68" s="43" t="s">
        <v>109</v>
      </c>
      <c r="E68" s="43" t="s">
        <v>110</v>
      </c>
      <c r="F68" s="45">
        <v>2310000</v>
      </c>
      <c r="G68" s="45">
        <v>980000</v>
      </c>
      <c r="H68" s="45">
        <f>F68+G68</f>
        <v>3290000</v>
      </c>
      <c r="I68" s="78"/>
    </row>
    <row r="69" spans="1:9" s="75" customFormat="1" ht="70.5" customHeight="1">
      <c r="A69" s="42" t="s">
        <v>111</v>
      </c>
      <c r="B69" s="42" t="s">
        <v>112</v>
      </c>
      <c r="C69" s="42" t="s">
        <v>113</v>
      </c>
      <c r="D69" s="43" t="s">
        <v>114</v>
      </c>
      <c r="E69" s="43" t="s">
        <v>115</v>
      </c>
      <c r="F69" s="45">
        <v>350000</v>
      </c>
      <c r="G69" s="45">
        <v>0</v>
      </c>
      <c r="H69" s="45">
        <f>F69+G69</f>
        <v>350000</v>
      </c>
      <c r="I69" s="78"/>
    </row>
    <row r="70" spans="1:9" s="75" customFormat="1" ht="70.5" customHeight="1">
      <c r="A70" s="42" t="s">
        <v>116</v>
      </c>
      <c r="B70" s="42" t="s">
        <v>117</v>
      </c>
      <c r="C70" s="42" t="s">
        <v>113</v>
      </c>
      <c r="D70" s="43" t="s">
        <v>118</v>
      </c>
      <c r="E70" s="43" t="s">
        <v>119</v>
      </c>
      <c r="F70" s="45">
        <v>200000</v>
      </c>
      <c r="G70" s="45">
        <v>0</v>
      </c>
      <c r="H70" s="45">
        <f>F70+G70</f>
        <v>200000</v>
      </c>
      <c r="I70" s="78"/>
    </row>
    <row r="71" spans="1:9" s="3" customFormat="1" ht="27" customHeight="1">
      <c r="A71" s="42"/>
      <c r="B71" s="42"/>
      <c r="C71" s="42"/>
      <c r="D71" s="36" t="s">
        <v>2</v>
      </c>
      <c r="E71" s="43"/>
      <c r="F71" s="44">
        <f>F67+F68+F69+F70+F66</f>
        <v>5860000</v>
      </c>
      <c r="G71" s="44">
        <f>G67+G68+G69+G70+G66</f>
        <v>2397820</v>
      </c>
      <c r="H71" s="44">
        <f>H67+H68+H69+H70+H66</f>
        <v>8257820</v>
      </c>
      <c r="I71" s="14"/>
    </row>
    <row r="72" spans="1:9" s="3" customFormat="1" ht="84.75" customHeight="1">
      <c r="A72" s="36">
        <v>2900000</v>
      </c>
      <c r="B72" s="36"/>
      <c r="C72" s="36"/>
      <c r="D72" s="36" t="s">
        <v>166</v>
      </c>
      <c r="E72" s="43"/>
      <c r="F72" s="44">
        <f aca="true" t="shared" si="4" ref="F72:H73">F73</f>
        <v>100000</v>
      </c>
      <c r="G72" s="44">
        <f t="shared" si="4"/>
        <v>0</v>
      </c>
      <c r="H72" s="44">
        <f t="shared" si="4"/>
        <v>100000</v>
      </c>
      <c r="I72" s="14"/>
    </row>
    <row r="73" spans="1:9" s="3" customFormat="1" ht="99" customHeight="1">
      <c r="A73" s="36">
        <v>2910000</v>
      </c>
      <c r="B73" s="36"/>
      <c r="C73" s="36"/>
      <c r="D73" s="36" t="s">
        <v>165</v>
      </c>
      <c r="E73" s="43"/>
      <c r="F73" s="44">
        <f t="shared" si="4"/>
        <v>100000</v>
      </c>
      <c r="G73" s="44">
        <f t="shared" si="4"/>
        <v>0</v>
      </c>
      <c r="H73" s="44">
        <f t="shared" si="4"/>
        <v>100000</v>
      </c>
      <c r="I73" s="14"/>
    </row>
    <row r="74" spans="1:9" s="75" customFormat="1" ht="122.25" customHeight="1">
      <c r="A74" s="42" t="s">
        <v>133</v>
      </c>
      <c r="B74" s="42" t="s">
        <v>134</v>
      </c>
      <c r="C74" s="42" t="s">
        <v>135</v>
      </c>
      <c r="D74" s="59" t="s">
        <v>136</v>
      </c>
      <c r="E74" s="57" t="s">
        <v>128</v>
      </c>
      <c r="F74" s="45">
        <v>100000</v>
      </c>
      <c r="G74" s="44"/>
      <c r="H74" s="45">
        <f>F74+G74</f>
        <v>100000</v>
      </c>
      <c r="I74" s="78"/>
    </row>
    <row r="75" spans="1:9" s="3" customFormat="1" ht="30.75" customHeight="1">
      <c r="A75" s="42"/>
      <c r="B75" s="42"/>
      <c r="C75" s="42"/>
      <c r="D75" s="36" t="s">
        <v>2</v>
      </c>
      <c r="E75" s="43"/>
      <c r="F75" s="44">
        <f>F74</f>
        <v>100000</v>
      </c>
      <c r="G75" s="44">
        <f>G74</f>
        <v>0</v>
      </c>
      <c r="H75" s="44">
        <f>H74</f>
        <v>100000</v>
      </c>
      <c r="I75" s="14"/>
    </row>
    <row r="76" spans="1:9" s="3" customFormat="1" ht="67.5" customHeight="1">
      <c r="A76" s="36">
        <v>3700000</v>
      </c>
      <c r="B76" s="36"/>
      <c r="C76" s="36"/>
      <c r="D76" s="36" t="s">
        <v>164</v>
      </c>
      <c r="E76" s="43"/>
      <c r="F76" s="44">
        <f>F77</f>
        <v>2285040</v>
      </c>
      <c r="G76" s="44">
        <f>G77</f>
        <v>35139105</v>
      </c>
      <c r="H76" s="44">
        <f>H77</f>
        <v>37424145</v>
      </c>
      <c r="I76" s="14"/>
    </row>
    <row r="77" spans="1:9" s="3" customFormat="1" ht="62.25" customHeight="1">
      <c r="A77" s="36">
        <v>3710000</v>
      </c>
      <c r="B77" s="36"/>
      <c r="C77" s="36"/>
      <c r="D77" s="36" t="s">
        <v>163</v>
      </c>
      <c r="E77" s="43"/>
      <c r="F77" s="58">
        <f>F78+F79+F80+F81+F82+F83+F84+F88+F85+F86+F89+F87</f>
        <v>2285040</v>
      </c>
      <c r="G77" s="58">
        <f>G78+G79+G80+G81+G82+G83+G84+G89+G85+G86+G87+G88</f>
        <v>35139105</v>
      </c>
      <c r="H77" s="58">
        <f>H78+H79+H80+H81+H82+H83+H84+H89+H88+H85+H86+H87</f>
        <v>37424145</v>
      </c>
      <c r="I77" s="14"/>
    </row>
    <row r="78" spans="1:9" s="75" customFormat="1" ht="114" customHeight="1">
      <c r="A78" s="42" t="s">
        <v>95</v>
      </c>
      <c r="B78" s="42" t="s">
        <v>96</v>
      </c>
      <c r="C78" s="42" t="s">
        <v>97</v>
      </c>
      <c r="D78" s="43" t="s">
        <v>98</v>
      </c>
      <c r="E78" s="43" t="s">
        <v>13</v>
      </c>
      <c r="F78" s="45">
        <v>0</v>
      </c>
      <c r="G78" s="45">
        <f>1332500+2099000</f>
        <v>3431500</v>
      </c>
      <c r="H78" s="45">
        <f>F78+G78</f>
        <v>3431500</v>
      </c>
      <c r="I78" s="78"/>
    </row>
    <row r="79" spans="1:9" s="75" customFormat="1" ht="103.5" customHeight="1">
      <c r="A79" s="94" t="s">
        <v>131</v>
      </c>
      <c r="B79" s="94" t="s">
        <v>132</v>
      </c>
      <c r="C79" s="94" t="s">
        <v>97</v>
      </c>
      <c r="D79" s="97" t="s">
        <v>125</v>
      </c>
      <c r="E79" s="59" t="s">
        <v>126</v>
      </c>
      <c r="F79" s="45">
        <v>0</v>
      </c>
      <c r="G79" s="45">
        <v>1916040</v>
      </c>
      <c r="H79" s="45">
        <f aca="true" t="shared" si="5" ref="H79:H88">F79+G79</f>
        <v>1916040</v>
      </c>
      <c r="I79" s="78"/>
    </row>
    <row r="80" spans="1:9" s="75" customFormat="1" ht="145.5" customHeight="1">
      <c r="A80" s="95"/>
      <c r="B80" s="95"/>
      <c r="C80" s="95"/>
      <c r="D80" s="98"/>
      <c r="E80" s="59" t="s">
        <v>29</v>
      </c>
      <c r="F80" s="45">
        <f>940900+223000</f>
        <v>1163900</v>
      </c>
      <c r="G80" s="45">
        <v>100000</v>
      </c>
      <c r="H80" s="45">
        <f t="shared" si="5"/>
        <v>1263900</v>
      </c>
      <c r="I80" s="78"/>
    </row>
    <row r="81" spans="1:9" s="75" customFormat="1" ht="119.25" customHeight="1">
      <c r="A81" s="95"/>
      <c r="B81" s="95"/>
      <c r="C81" s="95"/>
      <c r="D81" s="98"/>
      <c r="E81" s="59" t="s">
        <v>127</v>
      </c>
      <c r="F81" s="45">
        <v>0</v>
      </c>
      <c r="G81" s="45">
        <v>100000</v>
      </c>
      <c r="H81" s="45">
        <f t="shared" si="5"/>
        <v>100000</v>
      </c>
      <c r="I81" s="78"/>
    </row>
    <row r="82" spans="1:9" s="75" customFormat="1" ht="117" customHeight="1">
      <c r="A82" s="95"/>
      <c r="B82" s="95"/>
      <c r="C82" s="95"/>
      <c r="D82" s="98"/>
      <c r="E82" s="57" t="s">
        <v>128</v>
      </c>
      <c r="F82" s="45">
        <v>8740</v>
      </c>
      <c r="G82" s="45">
        <v>120000</v>
      </c>
      <c r="H82" s="45">
        <f t="shared" si="5"/>
        <v>128740</v>
      </c>
      <c r="I82" s="78"/>
    </row>
    <row r="83" spans="1:9" s="75" customFormat="1" ht="117.75" customHeight="1">
      <c r="A83" s="95"/>
      <c r="B83" s="95"/>
      <c r="C83" s="95"/>
      <c r="D83" s="98"/>
      <c r="E83" s="59" t="s">
        <v>129</v>
      </c>
      <c r="F83" s="45">
        <v>0</v>
      </c>
      <c r="G83" s="45">
        <v>300000</v>
      </c>
      <c r="H83" s="45">
        <f t="shared" si="5"/>
        <v>300000</v>
      </c>
      <c r="I83" s="78"/>
    </row>
    <row r="84" spans="1:9" s="75" customFormat="1" ht="145.5" customHeight="1">
      <c r="A84" s="95"/>
      <c r="B84" s="95"/>
      <c r="C84" s="95"/>
      <c r="D84" s="98"/>
      <c r="E84" s="59" t="s">
        <v>130</v>
      </c>
      <c r="F84" s="45">
        <v>200000</v>
      </c>
      <c r="G84" s="45">
        <v>100000</v>
      </c>
      <c r="H84" s="45">
        <f t="shared" si="5"/>
        <v>300000</v>
      </c>
      <c r="I84" s="78"/>
    </row>
    <row r="85" spans="1:9" s="17" customFormat="1" ht="201" customHeight="1">
      <c r="A85" s="95"/>
      <c r="B85" s="95"/>
      <c r="C85" s="95"/>
      <c r="D85" s="98"/>
      <c r="E85" s="59" t="s">
        <v>174</v>
      </c>
      <c r="F85" s="45">
        <v>227000</v>
      </c>
      <c r="G85" s="45">
        <v>173000</v>
      </c>
      <c r="H85" s="45">
        <f t="shared" si="5"/>
        <v>400000</v>
      </c>
      <c r="I85" s="25"/>
    </row>
    <row r="86" spans="1:9" s="17" customFormat="1" ht="280.5" customHeight="1">
      <c r="A86" s="95"/>
      <c r="B86" s="95"/>
      <c r="C86" s="95"/>
      <c r="D86" s="98"/>
      <c r="E86" s="59" t="s">
        <v>175</v>
      </c>
      <c r="F86" s="45"/>
      <c r="G86" s="45">
        <v>1250000</v>
      </c>
      <c r="H86" s="45">
        <f t="shared" si="5"/>
        <v>1250000</v>
      </c>
      <c r="I86" s="25"/>
    </row>
    <row r="87" spans="1:9" s="17" customFormat="1" ht="143.25" customHeight="1">
      <c r="A87" s="95"/>
      <c r="B87" s="95"/>
      <c r="C87" s="95"/>
      <c r="D87" s="98"/>
      <c r="E87" s="59" t="s">
        <v>176</v>
      </c>
      <c r="F87" s="45">
        <v>530000</v>
      </c>
      <c r="G87" s="45">
        <v>0</v>
      </c>
      <c r="H87" s="45">
        <f t="shared" si="5"/>
        <v>530000</v>
      </c>
      <c r="I87" s="25"/>
    </row>
    <row r="88" spans="1:9" s="75" customFormat="1" ht="68.25" customHeight="1">
      <c r="A88" s="96"/>
      <c r="B88" s="96"/>
      <c r="C88" s="96"/>
      <c r="D88" s="99"/>
      <c r="E88" s="43" t="s">
        <v>154</v>
      </c>
      <c r="F88" s="45">
        <f>84300+71100</f>
        <v>155400</v>
      </c>
      <c r="G88" s="45">
        <v>0</v>
      </c>
      <c r="H88" s="45">
        <f t="shared" si="5"/>
        <v>155400</v>
      </c>
      <c r="I88" s="78"/>
    </row>
    <row r="89" spans="1:9" s="75" customFormat="1" ht="171.75" customHeight="1">
      <c r="A89" s="42" t="s">
        <v>153</v>
      </c>
      <c r="B89" s="42" t="s">
        <v>151</v>
      </c>
      <c r="C89" s="42" t="s">
        <v>97</v>
      </c>
      <c r="D89" s="53" t="s">
        <v>152</v>
      </c>
      <c r="E89" s="43" t="s">
        <v>86</v>
      </c>
      <c r="F89" s="45">
        <v>0</v>
      </c>
      <c r="G89" s="45">
        <f>13788565+1260000+12600000</f>
        <v>27648565</v>
      </c>
      <c r="H89" s="45">
        <f>F89+G89</f>
        <v>27648565</v>
      </c>
      <c r="I89" s="78"/>
    </row>
    <row r="90" spans="1:9" s="3" customFormat="1" ht="30.75" customHeight="1">
      <c r="A90" s="42"/>
      <c r="B90" s="42"/>
      <c r="C90" s="42"/>
      <c r="D90" s="36" t="s">
        <v>2</v>
      </c>
      <c r="E90" s="43"/>
      <c r="F90" s="44">
        <f>F78+F79+F80+F81+F82+F83+F84+F89+F88+F85+F86+F87</f>
        <v>2285040</v>
      </c>
      <c r="G90" s="44">
        <f>G78+G79+G80+G81+G82+G83+G84+G89+G88+G85+G86+G87</f>
        <v>35139105</v>
      </c>
      <c r="H90" s="44">
        <f>H78+H79+H80+H81+H82+H83+H84+H89+H88+H85+H86+H87</f>
        <v>37424145</v>
      </c>
      <c r="I90" s="14"/>
    </row>
    <row r="91" spans="1:8" s="3" customFormat="1" ht="39" customHeight="1">
      <c r="A91" s="81"/>
      <c r="B91" s="70"/>
      <c r="C91" s="70"/>
      <c r="D91" s="36" t="s">
        <v>3</v>
      </c>
      <c r="E91" s="70"/>
      <c r="F91" s="71">
        <f>F71+F58+F36+F29+F51+F23+F17+F12+F44+F63+F90+F75</f>
        <v>140241388</v>
      </c>
      <c r="G91" s="71">
        <f>G71+G58+G36+G29+G51+G23+G17+G12+G44+G63+G90+G75</f>
        <v>82840272</v>
      </c>
      <c r="H91" s="71">
        <f>H71+H58+H36+H29+H51+H23+H17+H12+H44+H63+H90+H75</f>
        <v>223081660</v>
      </c>
    </row>
    <row r="92" spans="1:13" s="3" customFormat="1" ht="12.75" customHeight="1">
      <c r="A92" s="82"/>
      <c r="B92" s="60"/>
      <c r="C92" s="60"/>
      <c r="D92" s="39"/>
      <c r="E92" s="60"/>
      <c r="F92" s="61"/>
      <c r="G92" s="61"/>
      <c r="H92" s="61"/>
      <c r="M92" s="77"/>
    </row>
    <row r="93" spans="1:8" s="3" customFormat="1" ht="42.75" customHeight="1" hidden="1">
      <c r="A93" s="27"/>
      <c r="B93" s="5"/>
      <c r="C93" s="5"/>
      <c r="D93" s="1"/>
      <c r="E93" s="1"/>
      <c r="F93" s="6"/>
      <c r="G93" s="6"/>
      <c r="H93" s="2"/>
    </row>
    <row r="94" spans="1:8" s="12" customFormat="1" ht="15" hidden="1">
      <c r="A94" s="26"/>
      <c r="B94" s="3"/>
      <c r="C94" s="3"/>
      <c r="D94" s="19"/>
      <c r="E94" s="3"/>
      <c r="F94" s="8">
        <f>'[1]Лист1'!D$85</f>
        <v>135349810</v>
      </c>
      <c r="G94" s="8">
        <f>'[1]Лист1'!E$85</f>
        <v>64410311</v>
      </c>
      <c r="H94" s="8">
        <f>'[1]Лист1'!F$85</f>
        <v>199760121</v>
      </c>
    </row>
    <row r="95" spans="1:8" s="12" customFormat="1" ht="15" hidden="1">
      <c r="A95" s="28"/>
      <c r="D95" s="20"/>
      <c r="F95" s="8">
        <f>F91-F94</f>
        <v>4891578</v>
      </c>
      <c r="G95" s="8">
        <f>G91-G94</f>
        <v>18429961</v>
      </c>
      <c r="H95" s="8">
        <f>H91-H94</f>
        <v>23321539</v>
      </c>
    </row>
    <row r="96" spans="1:7" s="12" customFormat="1" ht="15" hidden="1">
      <c r="A96" s="28"/>
      <c r="D96" s="20"/>
      <c r="F96" s="10"/>
      <c r="G96" s="10"/>
    </row>
    <row r="97" spans="1:7" s="12" customFormat="1" ht="15" hidden="1">
      <c r="A97" s="28"/>
      <c r="D97" s="20"/>
      <c r="F97" s="10"/>
      <c r="G97" s="9" t="e">
        <f>G21+#REF!+#REF!+#REF!+#REF!+#REF!+#REF!+#REF!+#REF!+#REF!+#REF!+#REF!+#REF!+#REF!+#REF!+#REF!+#REF!+#REF!+#REF!</f>
        <v>#REF!</v>
      </c>
    </row>
    <row r="98" spans="1:7" s="12" customFormat="1" ht="15" hidden="1">
      <c r="A98" s="28"/>
      <c r="D98" s="20"/>
      <c r="F98" s="10"/>
      <c r="G98" s="10"/>
    </row>
    <row r="99" spans="1:7" s="12" customFormat="1" ht="15" hidden="1">
      <c r="A99" s="28"/>
      <c r="D99" s="20"/>
      <c r="F99" s="10"/>
      <c r="G99" s="10"/>
    </row>
    <row r="100" spans="1:7" s="12" customFormat="1" ht="15" hidden="1">
      <c r="A100" s="28"/>
      <c r="D100" s="20"/>
      <c r="F100" s="10"/>
      <c r="G100" s="10"/>
    </row>
    <row r="101" spans="1:7" s="12" customFormat="1" ht="15" hidden="1">
      <c r="A101" s="28"/>
      <c r="D101" s="20"/>
      <c r="F101" s="10"/>
      <c r="G101" s="10"/>
    </row>
    <row r="102" spans="1:10" s="12" customFormat="1" ht="17.25" hidden="1">
      <c r="A102" s="28"/>
      <c r="D102" s="20"/>
      <c r="F102" s="10"/>
      <c r="G102" s="10"/>
      <c r="J102" s="7"/>
    </row>
    <row r="103" spans="1:12" s="12" customFormat="1" ht="17.25" hidden="1">
      <c r="A103" s="28"/>
      <c r="D103" s="20"/>
      <c r="F103" s="10"/>
      <c r="G103" s="10"/>
      <c r="J103" s="7">
        <v>189503071</v>
      </c>
      <c r="L103" s="12">
        <v>1886690</v>
      </c>
    </row>
    <row r="104" spans="1:12" s="12" customFormat="1" ht="17.25" hidden="1">
      <c r="A104" s="28"/>
      <c r="D104" s="20"/>
      <c r="F104" s="10"/>
      <c r="G104" s="10"/>
      <c r="J104" s="83">
        <f>H91-J103</f>
        <v>33578589</v>
      </c>
      <c r="L104" s="84" t="e">
        <f>L103+#REF!+#REF!</f>
        <v>#REF!</v>
      </c>
    </row>
    <row r="105" spans="1:12" s="12" customFormat="1" ht="17.25" hidden="1">
      <c r="A105" s="28"/>
      <c r="D105" s="20"/>
      <c r="F105" s="10"/>
      <c r="G105" s="10"/>
      <c r="J105" s="7"/>
      <c r="L105" s="84" t="e">
        <f>#REF!</f>
        <v>#REF!</v>
      </c>
    </row>
    <row r="106" spans="1:8" s="12" customFormat="1" ht="29.25" customHeight="1">
      <c r="A106" s="28"/>
      <c r="D106" s="20"/>
      <c r="F106" s="92"/>
      <c r="G106" s="92"/>
      <c r="H106" s="92"/>
    </row>
    <row r="107" spans="1:8" s="12" customFormat="1" ht="30" customHeight="1">
      <c r="A107" s="28"/>
      <c r="D107" s="20"/>
      <c r="F107" s="24"/>
      <c r="G107" s="93"/>
      <c r="H107" s="93"/>
    </row>
    <row r="108" spans="1:12" s="22" customFormat="1" ht="24" customHeight="1">
      <c r="A108" s="28"/>
      <c r="B108" s="12"/>
      <c r="C108" s="12"/>
      <c r="D108" s="20"/>
      <c r="E108" s="12"/>
      <c r="F108" s="21"/>
      <c r="G108" s="21"/>
      <c r="H108" s="21"/>
      <c r="I108" s="21">
        <f>I91-I106</f>
        <v>0</v>
      </c>
      <c r="J108" s="21">
        <f>J91-J106</f>
        <v>0</v>
      </c>
      <c r="K108" s="21">
        <f>K91-K106</f>
        <v>0</v>
      </c>
      <c r="L108" s="21">
        <f>L91-L106</f>
        <v>0</v>
      </c>
    </row>
    <row r="109" spans="1:8" s="22" customFormat="1" ht="13.5">
      <c r="A109" s="29"/>
      <c r="D109" s="23"/>
      <c r="F109" s="21"/>
      <c r="G109" s="21"/>
      <c r="H109" s="21"/>
    </row>
    <row r="110" spans="1:8" s="22" customFormat="1" ht="13.5">
      <c r="A110" s="29"/>
      <c r="D110" s="23"/>
      <c r="F110" s="21"/>
      <c r="G110" s="21"/>
      <c r="H110" s="21"/>
    </row>
    <row r="111" spans="1:8" s="22" customFormat="1" ht="30.75" customHeight="1">
      <c r="A111" s="29"/>
      <c r="D111" s="23"/>
      <c r="F111" s="21"/>
      <c r="G111" s="21"/>
      <c r="H111" s="91"/>
    </row>
    <row r="112" spans="1:8" s="12" customFormat="1" ht="45" customHeight="1">
      <c r="A112" s="29"/>
      <c r="B112" s="22"/>
      <c r="C112" s="22"/>
      <c r="D112" s="23"/>
      <c r="E112" s="22"/>
      <c r="F112" s="10"/>
      <c r="G112" s="10"/>
      <c r="H112" s="91"/>
    </row>
  </sheetData>
  <sheetProtection/>
  <mergeCells count="38">
    <mergeCell ref="A47:A48"/>
    <mergeCell ref="B47:B48"/>
    <mergeCell ref="C47:C48"/>
    <mergeCell ref="D47:D48"/>
    <mergeCell ref="A3:H3"/>
    <mergeCell ref="A4:H4"/>
    <mergeCell ref="F1:H1"/>
    <mergeCell ref="F2:H2"/>
    <mergeCell ref="A26:A27"/>
    <mergeCell ref="B26:B27"/>
    <mergeCell ref="C26:C27"/>
    <mergeCell ref="D26:D27"/>
    <mergeCell ref="A41:A42"/>
    <mergeCell ref="C41:C42"/>
    <mergeCell ref="B41:B42"/>
    <mergeCell ref="D41:D42"/>
    <mergeCell ref="A34:A35"/>
    <mergeCell ref="B34:B35"/>
    <mergeCell ref="C34:C35"/>
    <mergeCell ref="D34:D35"/>
    <mergeCell ref="A15:A16"/>
    <mergeCell ref="B15:B16"/>
    <mergeCell ref="C15:C16"/>
    <mergeCell ref="D15:D16"/>
    <mergeCell ref="H6:H7"/>
    <mergeCell ref="A6:A7"/>
    <mergeCell ref="B6:B7"/>
    <mergeCell ref="E6:E7"/>
    <mergeCell ref="C6:C7"/>
    <mergeCell ref="E21:E22"/>
    <mergeCell ref="E48:E49"/>
    <mergeCell ref="F6:F7"/>
    <mergeCell ref="G6:G7"/>
    <mergeCell ref="E39:E41"/>
    <mergeCell ref="A79:A88"/>
    <mergeCell ref="B79:B88"/>
    <mergeCell ref="C79:C88"/>
    <mergeCell ref="D79:D88"/>
  </mergeCells>
  <printOptions horizontalCentered="1"/>
  <pageMargins left="0.5905511811023623" right="0.1968503937007874" top="0.1968503937007874" bottom="0.1968503937007874" header="0" footer="0.1968503937007874"/>
  <pageSetup fitToHeight="5" horizontalDpi="600" verticalDpi="600" orientation="portrait" paperSize="9" scale="45" r:id="rId1"/>
  <rowBreaks count="4" manualBreakCount="4">
    <brk id="23" max="7" man="1"/>
    <brk id="44" max="7" man="1"/>
    <brk id="63" max="7" man="1"/>
    <brk id="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22gfu2103</cp:lastModifiedBy>
  <cp:lastPrinted>2018-08-24T08:37:10Z</cp:lastPrinted>
  <dcterms:created xsi:type="dcterms:W3CDTF">2008-01-03T14:25:14Z</dcterms:created>
  <dcterms:modified xsi:type="dcterms:W3CDTF">2018-08-28T09:29:46Z</dcterms:modified>
  <cp:category/>
  <cp:version/>
  <cp:contentType/>
  <cp:contentStatus/>
</cp:coreProperties>
</file>