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176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'Лист1'!$6:$7</definedName>
    <definedName name="_xlnm.Print_Area" localSheetId="0">'Лист1'!$A$2:$J$77</definedName>
  </definedNames>
  <calcPr fullCalcOnLoad="1"/>
</workbook>
</file>

<file path=xl/sharedStrings.xml><?xml version="1.0" encoding="utf-8"?>
<sst xmlns="http://schemas.openxmlformats.org/spreadsheetml/2006/main" count="208" uniqueCount="182">
  <si>
    <t>Загальний фонд</t>
  </si>
  <si>
    <t xml:space="preserve">Спеціальний фонд </t>
  </si>
  <si>
    <t>Програма діяльності Хмельницького обласного контактного центру</t>
  </si>
  <si>
    <t>Найменування обласної (регіональної) програми</t>
  </si>
  <si>
    <t>Цільова регіональна програма підтримки індивідуального житлового будівництва на селі та поліпшення житлово-побутових умов сільського населення "Власний дім" на 2012-2020 роки</t>
  </si>
  <si>
    <t>Обласна комплексна програма соціального захисту населення на 2016- 2020 роки</t>
  </si>
  <si>
    <t>Обласна комплексна програма соціального захисту населення на 2016 - 2020 роки</t>
  </si>
  <si>
    <t>1040</t>
  </si>
  <si>
    <t>0990</t>
  </si>
  <si>
    <t>Хмельницька обласна рада (Апарат обласної ради) (головний розпорядник)</t>
  </si>
  <si>
    <t>Хмельницька обласна рада (Апарат обласної ради) (відповідальний виконавець)</t>
  </si>
  <si>
    <t>0100000</t>
  </si>
  <si>
    <t>0110000</t>
  </si>
  <si>
    <t>1090</t>
  </si>
  <si>
    <t>0810000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</si>
  <si>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на 2016 - 2019 роки</t>
  </si>
  <si>
    <t>Управління інформаційної діяльності та комунікацій з громадськістю ОДА (головний розпорядник)</t>
  </si>
  <si>
    <t xml:space="preserve">Управління інформаційної діяльності та комунікацій з громадськістю ОДА (відповідальний виконавець) </t>
  </si>
  <si>
    <t>Департамент освіти і науки ОДА (головний розпорядник)</t>
  </si>
  <si>
    <t>Департамент освіти і науки ОДА (відповідальний виконавець)</t>
  </si>
  <si>
    <t xml:space="preserve">Департамент  соціального захисту населення ОДА (головний розпорядник) </t>
  </si>
  <si>
    <t xml:space="preserve">Департамент  соціального захисту населення ОДА (відповідальний виконавець)  </t>
  </si>
  <si>
    <t>1500000</t>
  </si>
  <si>
    <t>1510000</t>
  </si>
  <si>
    <t>Довгострокові кредити індивідуальним забудовникам житла на селі  та їх повернення</t>
  </si>
  <si>
    <t>Довгострокові кредити громадянам на будівництво / реконструкцію / придбання житла та їх повернення</t>
  </si>
  <si>
    <t>Обласна програма забезпечення молоді житлом на 2013 - 2020 роки</t>
  </si>
  <si>
    <t>3241</t>
  </si>
  <si>
    <t>Забезпечення діяльності інших закладів у сфері соціального захисту і соціального забезпечення</t>
  </si>
  <si>
    <t>Обласна цільова соціальна програма "Молодь Хмельниччини" на 2016-2020 роки</t>
  </si>
  <si>
    <t>0813241</t>
  </si>
  <si>
    <t>0813242</t>
  </si>
  <si>
    <t>3242</t>
  </si>
  <si>
    <t>Інші заходи у сфері соціального захисту і соціального забезпечення</t>
  </si>
  <si>
    <t>2300000</t>
  </si>
  <si>
    <t>2310000</t>
  </si>
  <si>
    <t>8420</t>
  </si>
  <si>
    <t>0830</t>
  </si>
  <si>
    <t>2318420</t>
  </si>
  <si>
    <t>Інші заходи у сфері засобів масової інформації</t>
  </si>
  <si>
    <t>0113242</t>
  </si>
  <si>
    <t>0600000</t>
  </si>
  <si>
    <t>0610000</t>
  </si>
  <si>
    <t>Забезпечення діяльності інших закладів у сфері освіти</t>
  </si>
  <si>
    <t>0611161</t>
  </si>
  <si>
    <t>3131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</si>
  <si>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</si>
  <si>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</si>
  <si>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</si>
  <si>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Обласна цільова соціальна програма розвитку фізичної культури і спорту на 2018-2021 роки</t>
  </si>
  <si>
    <t xml:space="preserve">Обласна програма розвитку освіти Хмельницької області на 2016-2020 роки </t>
  </si>
  <si>
    <t>0618810</t>
  </si>
  <si>
    <t>Довгострокові кредити для здобуття вищої освіти та їх повернення</t>
  </si>
  <si>
    <t>Здійснення заходів та реалізація проектів на виконання Державної цільової соціальної програми "Молодь України"</t>
  </si>
  <si>
    <t>0180</t>
  </si>
  <si>
    <t>3719800</t>
  </si>
  <si>
    <t>9800</t>
  </si>
  <si>
    <t>Обласна програма сприяння розвитку громадянського суспільства на 2018-2020 роки</t>
  </si>
  <si>
    <t>0800000</t>
  </si>
  <si>
    <r>
      <t xml:space="preserve">Департамент фінансів ОДА </t>
    </r>
    <r>
      <rPr>
        <sz val="14"/>
        <rFont val="Times New Roman"/>
        <family val="1"/>
      </rPr>
      <t>(відповідальний виконавець)</t>
    </r>
  </si>
  <si>
    <r>
      <t xml:space="preserve">Департамент фінансів ОДА </t>
    </r>
    <r>
      <rPr>
        <sz val="14"/>
        <rFont val="Times New Roman"/>
        <family val="1"/>
      </rPr>
      <t>(головний розпорядник)</t>
    </r>
  </si>
  <si>
    <r>
      <t xml:space="preserve">Управління регіонального розвитку  та будівництва ОДА </t>
    </r>
    <r>
      <rPr>
        <sz val="14"/>
        <rFont val="Times New Roman"/>
        <family val="1"/>
      </rPr>
      <t>(головний розпорядник)</t>
    </r>
  </si>
  <si>
    <r>
      <t xml:space="preserve">Управління регіонального розвитку та будівництва ОДА </t>
    </r>
    <r>
      <rPr>
        <sz val="14"/>
        <rFont val="Times New Roman"/>
        <family val="1"/>
      </rPr>
      <t xml:space="preserve">(відповідальний виконавець) </t>
    </r>
  </si>
  <si>
    <r>
      <t xml:space="preserve">Управління молоді та спорту ОДА </t>
    </r>
    <r>
      <rPr>
        <sz val="14"/>
        <rFont val="Times New Roman"/>
        <family val="1"/>
      </rPr>
      <t>(головний розпорядник)</t>
    </r>
  </si>
  <si>
    <r>
      <t xml:space="preserve">Управління   молоді та спорту ОДА </t>
    </r>
    <r>
      <rPr>
        <sz val="14"/>
        <rFont val="Times New Roman"/>
        <family val="1"/>
      </rPr>
      <t xml:space="preserve">(відповідальний виконавець) </t>
    </r>
  </si>
  <si>
    <t>Обласна цільова соціальна програма національно- патріотичного виховання дітей та молоді на 2018 - 2021 роки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</si>
  <si>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</si>
  <si>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</si>
  <si>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 xml:space="preserve">Код Функціональної класифікації видатків та кредитування бюджету </t>
  </si>
  <si>
    <t>Найменування головного розпорядника коштів обласного бюджету</t>
  </si>
  <si>
    <t>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</si>
  <si>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</si>
  <si>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</si>
  <si>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т.ч. бюджет розвитку</t>
  </si>
  <si>
    <t>УСЬОГО</t>
  </si>
  <si>
    <t>Розподіл витрат обласного бюджету на реалізацію обласних/регіональних програм у 2019 році</t>
  </si>
  <si>
    <t>(грн)</t>
  </si>
  <si>
    <t>Програма розвитку земельних відносин у Хмельницькій області на 2018-2022 роки</t>
  </si>
  <si>
    <t>2700000</t>
  </si>
  <si>
    <r>
      <t xml:space="preserve">Департамент економічного розвитку, промисловості та інфраструктури ОДА </t>
    </r>
    <r>
      <rPr>
        <sz val="14"/>
        <rFont val="Times New Roman"/>
        <family val="1"/>
      </rPr>
      <t>(головний розпорядник)</t>
    </r>
  </si>
  <si>
    <t>2710000</t>
  </si>
  <si>
    <r>
      <t xml:space="preserve">Департамент економічного розвитку, промисловості та інфраструктури ОДА </t>
    </r>
    <r>
      <rPr>
        <sz val="14"/>
        <rFont val="Times New Roman"/>
        <family val="1"/>
      </rPr>
      <t xml:space="preserve">(відповідальний виконавець) </t>
    </r>
  </si>
  <si>
    <t>2717630</t>
  </si>
  <si>
    <t>7630</t>
  </si>
  <si>
    <t>0470</t>
  </si>
  <si>
    <t>Реалізація програм і заходів в галузі зовнішньоекономічної діяльності</t>
  </si>
  <si>
    <t>Програма залучення інвестицій в економіку Хмельницької області на 2011-2020 роки</t>
  </si>
  <si>
    <t>Субвенція з місцевого бюджету державному бюджету на виконання програм соціально-економічного розвитку регіонів</t>
  </si>
  <si>
    <t>0611110</t>
  </si>
  <si>
    <t>1110</t>
  </si>
  <si>
    <t>0930</t>
  </si>
  <si>
    <t>Підготовка кадрів професійно-технічними закладами та іншими закладами освіти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</si>
  <si>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</si>
  <si>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 (придбання шкільних автобусів)</t>
  </si>
  <si>
    <t>1000000</t>
  </si>
  <si>
    <t>1010000</t>
  </si>
  <si>
    <t>4030</t>
  </si>
  <si>
    <t>0824</t>
  </si>
  <si>
    <t>Забезпечення діяльності бібліотек</t>
  </si>
  <si>
    <t>4040</t>
  </si>
  <si>
    <t>Забезпечення діяльності музеїв i виставок</t>
  </si>
  <si>
    <t>4081</t>
  </si>
  <si>
    <t>0829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</si>
  <si>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</si>
  <si>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</si>
  <si>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</si>
  <si>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Обласна програма розвитку культури і духовності на період до 2020 року</t>
  </si>
  <si>
    <t>Обласна програма збереження обєктів культурної спадщини Хмельницької області на 2015-2020 роки</t>
  </si>
  <si>
    <t>Управління культури, національностей, релігій та туризму ОДА  (головний розпорядник)</t>
  </si>
  <si>
    <t>Управління культури, національностей, релігій та туризму ОДА  (відповідальний виконавець)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</si>
  <si>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</si>
  <si>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</si>
  <si>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</si>
  <si>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Обласна програма оздоровлення та відпочинку дітей на період до 2022 року</t>
  </si>
  <si>
    <t>0813192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</si>
  <si>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</si>
  <si>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</si>
  <si>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</si>
  <si>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Обласна комплексна програма соціальної підтримки учасників АТО, операції Об'єднаних сил,членів їх сімей, сімей загиблих учасників АТО, операції Об'єднаних сил, постраждалих учасників Революції Гідності, учасників - добровольців, які брали участь у захисті територіальної цілісності та державного суверенітету на Сході України та вшанування пам'яті загиблих на 2019-2020 роки</t>
  </si>
  <si>
    <t>Комплексна програма профілактики правопорушень та боротьби зі злочинністю на території Хмельницької області на 2016-2020 роки</t>
  </si>
  <si>
    <t>Обласна програма розвитку архівної справи на 2018 - 2021 роки</t>
  </si>
  <si>
    <t>Програма забезпечення антитерористичного та протидиверсійного захисту важливих державних військових обєктів, місць масового перебування людей, обєктів критичної та транспортної інфраструктури Хмельницької області на 2018 - 2019 роки</t>
  </si>
  <si>
    <t>Обласна програма "Територіальна оборона на 2017-2020 роки"</t>
  </si>
  <si>
    <t xml:space="preserve"> Програма  підвищення обороноздатності та бойової готовності військових частин, 
які розташовані на території  Хмельницької області  на 2018 - 2019  роки 
</t>
  </si>
  <si>
    <t>0900000</t>
  </si>
  <si>
    <t>0910000</t>
  </si>
  <si>
    <t>0913112</t>
  </si>
  <si>
    <t>3112</t>
  </si>
  <si>
    <t>Заходи державної політики з питань дітей та їх соціального захисту</t>
  </si>
  <si>
    <t>0700000</t>
  </si>
  <si>
    <t>0710000</t>
  </si>
  <si>
    <t>Програма охорони навколишнього природного середовища Хмельницької області на 2016-2020 роки</t>
  </si>
  <si>
    <t>0718340</t>
  </si>
  <si>
    <t>8340</t>
  </si>
  <si>
    <t>0540</t>
  </si>
  <si>
    <t>Природоохоронні заходи за рахунок цільових фондів (Обласний фонд охорони навколишнього природного середовища)</t>
  </si>
  <si>
    <t>3719740</t>
  </si>
  <si>
    <t>9740</t>
  </si>
  <si>
    <t>Субвенція з місцевого бюджету на здійснення природоохоронних заходів (Обласний фонд охорони навколишнього природного середовища)</t>
  </si>
  <si>
    <t>0421</t>
  </si>
  <si>
    <t xml:space="preserve">Реалізація програм в галузі сільського господарства </t>
  </si>
  <si>
    <t>Програма розвитку агропромислового комплексу Хмельницької області на 2017-2021 роки</t>
  </si>
  <si>
    <t>2717610</t>
  </si>
  <si>
    <t>7610</t>
  </si>
  <si>
    <t>0411</t>
  </si>
  <si>
    <t>Сприяння розвитку малого та середнього підприємництва</t>
  </si>
  <si>
    <t>Програма розвитку  малого і середнього підприємництва Хмельницької області на 2019-2020 роки</t>
  </si>
  <si>
    <t>2717640</t>
  </si>
  <si>
    <t>7640</t>
  </si>
  <si>
    <t>Заходи з енергозбереження</t>
  </si>
  <si>
    <t>Програма підвищення енергоефективності Хмельницької області на 2017-2021 роки</t>
  </si>
  <si>
    <t>2717693</t>
  </si>
  <si>
    <t>7693</t>
  </si>
  <si>
    <t>0490</t>
  </si>
  <si>
    <t>Інші заходи, пов'язані з економічною діяльністю</t>
  </si>
  <si>
    <t>Програма фінансової підтримки функціонування агенції регіонального розвитку Хмельницької області на 2019-2021</t>
  </si>
  <si>
    <t>0117693</t>
  </si>
  <si>
    <t>Інші заходи, повязані з економічною діяльністю</t>
  </si>
  <si>
    <t>Програма  фінансової підтримки об’єктів спільної власності територіальних громад сіл, селищ, міст Хмельницької області на 2018-2022 роки</t>
  </si>
  <si>
    <t>9770</t>
  </si>
  <si>
    <t xml:space="preserve">Інші субвенції з місцевого бюджету  </t>
  </si>
  <si>
    <t xml:space="preserve">Програма проведення конкурсу мікропроектів сталого місцевого розвитку у Хмельницькій області на 2017-2020 роки </t>
  </si>
  <si>
    <t>2717430</t>
  </si>
  <si>
    <t>7430</t>
  </si>
  <si>
    <t>0454</t>
  </si>
  <si>
    <t>Утримання та розвиток місцевих аеропортів</t>
  </si>
  <si>
    <t>Програма відновлення та розвитку комунального підприємства "Аеропорт Хмельницький" на 2018-2022 роки</t>
  </si>
  <si>
    <t>Обласна програма правової освіти населення на 2016 - 2020 роки</t>
  </si>
  <si>
    <t>0712152</t>
  </si>
  <si>
    <t>2152</t>
  </si>
  <si>
    <t>0763</t>
  </si>
  <si>
    <t>Інші програми та заходи у сфері охорони здоров’я</t>
  </si>
  <si>
    <t>Програма централізованого забезпечення медичних закладів дороговартісним медичним обладнанням, медикаментами та виробами медичного призначення на 2016-2020 роки</t>
  </si>
  <si>
    <t>Додаток 7
до рішення обласної ради
"Про внесення змін до обласного бюджету Хмельницької області на 2019 рік"</t>
  </si>
  <si>
    <r>
      <t xml:space="preserve">Департамент  охорони здоров’я ОДА </t>
    </r>
    <r>
      <rPr>
        <sz val="14"/>
        <rFont val="Times New Roman"/>
        <family val="1"/>
      </rPr>
      <t>(головний розпорядник)</t>
    </r>
  </si>
  <si>
    <r>
      <t xml:space="preserve">Департамент  охорони здоров’я ОДА </t>
    </r>
    <r>
      <rPr>
        <sz val="14"/>
        <rFont val="Times New Roman"/>
        <family val="1"/>
      </rPr>
      <t xml:space="preserve">(відповідальний виконавець) </t>
    </r>
  </si>
  <si>
    <r>
      <t>Служба у справах дітей ОДА</t>
    </r>
    <r>
      <rPr>
        <sz val="14"/>
        <rFont val="Times New Roman"/>
        <family val="1"/>
      </rPr>
      <t xml:space="preserve"> (головний розпорядник)</t>
    </r>
  </si>
  <si>
    <r>
      <t xml:space="preserve">Служба у справах дітей ОДА </t>
    </r>
    <r>
      <rPr>
        <sz val="14"/>
        <rFont val="Times New Roman"/>
        <family val="1"/>
      </rPr>
      <t xml:space="preserve">(відповідальний виконавець) </t>
    </r>
  </si>
  <si>
    <r>
      <t>Департамент агропромислового розвитку ОДА</t>
    </r>
    <r>
      <rPr>
        <i/>
        <sz val="14"/>
        <rFont val="Times New Roman"/>
        <family val="1"/>
      </rPr>
      <t xml:space="preserve"> </t>
    </r>
    <r>
      <rPr>
        <sz val="14"/>
        <rFont val="Times New Roman"/>
        <family val="1"/>
      </rPr>
      <t>(головний розпорядник)</t>
    </r>
  </si>
  <si>
    <r>
      <t>Департамент агропромислового розвитку ОДА</t>
    </r>
    <r>
      <rPr>
        <sz val="14"/>
        <rFont val="Times New Roman"/>
        <family val="1"/>
      </rPr>
      <t xml:space="preserve"> (відповідальний виконавець)</t>
    </r>
  </si>
  <si>
    <t>0119770</t>
  </si>
  <si>
    <r>
      <t>від 22.02.2019</t>
    </r>
    <r>
      <rPr>
        <u val="single"/>
        <sz val="14"/>
        <rFont val="Times New Roman"/>
        <family val="1"/>
      </rPr>
      <t xml:space="preserve">  </t>
    </r>
    <r>
      <rPr>
        <sz val="14"/>
        <rFont val="Times New Roman"/>
        <family val="1"/>
      </rPr>
      <t>№2-24/2019</t>
    </r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</si>
</sst>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0"/>
    <numFmt numFmtId="194" formatCode="#,##0.0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"/>
      <family val="2"/>
    </font>
    <font>
      <b/>
      <sz val="12"/>
      <name val="Arial Cyr"/>
      <family val="0"/>
    </font>
    <font>
      <sz val="11"/>
      <name val="Arial Cyr"/>
      <family val="0"/>
    </font>
    <font>
      <sz val="14"/>
      <name val="Times New Roman"/>
      <family val="1"/>
    </font>
    <font>
      <b/>
      <sz val="16"/>
      <name val="Arial Cyr"/>
      <family val="0"/>
    </font>
    <font>
      <sz val="10"/>
      <color indexed="8"/>
      <name val="MS Sans Serif"/>
      <family val="2"/>
    </font>
    <font>
      <b/>
      <sz val="8.05"/>
      <color indexed="8"/>
      <name val="Times New Roman"/>
      <family val="1"/>
    </font>
    <font>
      <u val="single"/>
      <sz val="11.5"/>
      <color indexed="12"/>
      <name val="MS Sans Serif"/>
      <family val="2"/>
    </font>
    <font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>
      <alignment vertical="top"/>
      <protection/>
    </xf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19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194" fontId="0" fillId="0" borderId="0" xfId="0" applyNumberFormat="1" applyFont="1" applyFill="1" applyAlignment="1">
      <alignment/>
    </xf>
    <xf numFmtId="19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194" fontId="12" fillId="0" borderId="10" xfId="52" applyNumberFormat="1" applyFont="1" applyFill="1" applyBorder="1" applyAlignment="1">
      <alignment horizontal="center" vertical="center" wrapText="1"/>
      <protection/>
    </xf>
    <xf numFmtId="192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92" fontId="3" fillId="0" borderId="10" xfId="0" applyNumberFormat="1" applyFont="1" applyFill="1" applyBorder="1" applyAlignment="1">
      <alignment horizontal="center" vertical="center" wrapText="1"/>
    </xf>
    <xf numFmtId="194" fontId="3" fillId="0" borderId="10" xfId="52" applyNumberFormat="1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9" fontId="0" fillId="0" borderId="0" xfId="63" applyFont="1" applyFill="1" applyAlignment="1">
      <alignment/>
    </xf>
    <xf numFmtId="0" fontId="0" fillId="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94" fontId="0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>
      <alignment vertical="center" wrapText="1"/>
    </xf>
    <xf numFmtId="3" fontId="8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 vertical="center" wrapText="1"/>
      <protection/>
    </xf>
    <xf numFmtId="0" fontId="12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52" applyNumberFormat="1" applyFont="1" applyFill="1" applyBorder="1" applyAlignment="1">
      <alignment horizontal="center" vertical="center"/>
      <protection/>
    </xf>
    <xf numFmtId="3" fontId="12" fillId="0" borderId="10" xfId="52" applyNumberFormat="1" applyFont="1" applyFill="1" applyBorder="1" applyAlignment="1">
      <alignment horizontal="center" vertical="center"/>
      <protection/>
    </xf>
    <xf numFmtId="3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wrapText="1"/>
    </xf>
    <xf numFmtId="0" fontId="12" fillId="0" borderId="10" xfId="57" applyFont="1" applyFill="1" applyBorder="1" applyAlignment="1">
      <alignment horizontal="center" vertical="center" wrapText="1"/>
      <protection/>
    </xf>
    <xf numFmtId="49" fontId="12" fillId="0" borderId="10" xfId="57" applyNumberFormat="1" applyFont="1" applyFill="1" applyBorder="1" applyAlignment="1">
      <alignment horizontal="center" vertical="center" wrapText="1"/>
      <protection/>
    </xf>
    <xf numFmtId="49" fontId="12" fillId="0" borderId="12" xfId="57" applyNumberFormat="1" applyFont="1" applyFill="1" applyBorder="1" applyAlignment="1">
      <alignment horizontal="center" vertical="center" wrapText="1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49" fontId="3" fillId="0" borderId="12" xfId="57" applyNumberFormat="1" applyFont="1" applyFill="1" applyBorder="1" applyAlignment="1">
      <alignment horizontal="center" vertical="center" wrapText="1"/>
      <protection/>
    </xf>
    <xf numFmtId="49" fontId="12" fillId="0" borderId="10" xfId="58" applyNumberFormat="1" applyFont="1" applyFill="1" applyBorder="1" applyAlignment="1">
      <alignment horizontal="center" vertical="center" wrapText="1"/>
      <protection/>
    </xf>
    <xf numFmtId="0" fontId="12" fillId="32" borderId="10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49" fontId="12" fillId="0" borderId="13" xfId="57" applyNumberFormat="1" applyFont="1" applyFill="1" applyBorder="1" applyAlignment="1">
      <alignment horizontal="center" vertical="center" wrapText="1"/>
      <protection/>
    </xf>
    <xf numFmtId="192" fontId="3" fillId="0" borderId="12" xfId="57" applyNumberFormat="1" applyFont="1" applyFill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57" applyFont="1" applyFill="1" applyBorder="1" applyAlignment="1">
      <alignment horizontal="center" vertical="center" wrapText="1"/>
      <protection/>
    </xf>
    <xf numFmtId="49" fontId="12" fillId="0" borderId="10" xfId="57" applyNumberFormat="1" applyFont="1" applyFill="1" applyBorder="1" applyAlignment="1">
      <alignment horizontal="center" vertical="center" wrapText="1"/>
      <protection/>
    </xf>
    <xf numFmtId="49" fontId="3" fillId="0" borderId="10" xfId="57" applyNumberFormat="1" applyFont="1" applyFill="1" applyBorder="1" applyAlignment="1">
      <alignment horizontal="center" vertical="center" wrapText="1"/>
      <protection/>
    </xf>
    <xf numFmtId="49" fontId="3" fillId="0" borderId="12" xfId="57" applyNumberFormat="1" applyFont="1" applyFill="1" applyBorder="1" applyAlignment="1">
      <alignment horizontal="center" vertical="center" wrapText="1"/>
      <protection/>
    </xf>
    <xf numFmtId="0" fontId="12" fillId="0" borderId="11" xfId="0" applyFont="1" applyFill="1" applyBorder="1" applyAlignment="1">
      <alignment horizontal="center" vertical="center" wrapText="1"/>
    </xf>
    <xf numFmtId="3" fontId="3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3" fillId="0" borderId="11" xfId="57" applyNumberFormat="1" applyFont="1" applyFill="1" applyBorder="1" applyAlignment="1" applyProtection="1">
      <alignment horizontal="center" vertical="center" wrapText="1"/>
      <protection/>
    </xf>
    <xf numFmtId="49" fontId="3" fillId="0" borderId="10" xfId="57" applyNumberFormat="1" applyFont="1" applyFill="1" applyBorder="1" applyAlignment="1" applyProtection="1">
      <alignment horizontal="center" vertical="center" wrapText="1"/>
      <protection/>
    </xf>
    <xf numFmtId="194" fontId="12" fillId="0" borderId="10" xfId="52" applyNumberFormat="1" applyFont="1" applyFill="1" applyBorder="1" applyAlignment="1">
      <alignment horizontal="center" vertical="center" wrapText="1"/>
      <protection/>
    </xf>
    <xf numFmtId="0" fontId="12" fillId="0" borderId="11" xfId="57" applyNumberFormat="1" applyFont="1" applyFill="1" applyBorder="1" applyAlignment="1" applyProtection="1">
      <alignment horizontal="center"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194" fontId="12" fillId="0" borderId="11" xfId="52" applyNumberFormat="1" applyFont="1" applyFill="1" applyBorder="1" applyAlignment="1">
      <alignment horizontal="center" vertical="center" wrapText="1"/>
      <protection/>
    </xf>
    <xf numFmtId="3" fontId="12" fillId="0" borderId="10" xfId="52" applyNumberFormat="1" applyFont="1" applyFill="1" applyBorder="1" applyAlignment="1">
      <alignment horizontal="center" vertical="center"/>
      <protection/>
    </xf>
    <xf numFmtId="19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12" fillId="0" borderId="13" xfId="57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3" fontId="12" fillId="3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12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wrapText="1"/>
      <protection/>
    </xf>
    <xf numFmtId="192" fontId="12" fillId="0" borderId="10" xfId="58" applyNumberFormat="1" applyFont="1" applyFill="1" applyBorder="1" applyAlignment="1">
      <alignment horizontal="center" wrapText="1"/>
      <protection/>
    </xf>
    <xf numFmtId="192" fontId="3" fillId="0" borderId="10" xfId="57" applyNumberFormat="1" applyFont="1" applyFill="1" applyBorder="1" applyAlignment="1">
      <alignment horizontal="center" vertical="center" wrapText="1"/>
      <protection/>
    </xf>
    <xf numFmtId="192" fontId="12" fillId="0" borderId="10" xfId="57" applyNumberFormat="1" applyFont="1" applyFill="1" applyBorder="1" applyAlignment="1">
      <alignment horizontal="center" vertical="center" wrapText="1"/>
      <protection/>
    </xf>
    <xf numFmtId="192" fontId="12" fillId="0" borderId="12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12" fillId="0" borderId="0" xfId="0" applyNumberFormat="1" applyFont="1" applyFill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92" fontId="12" fillId="0" borderId="13" xfId="57" applyNumberFormat="1" applyFont="1" applyFill="1" applyBorder="1" applyAlignment="1">
      <alignment horizontal="center" vertical="center" wrapText="1"/>
      <protection/>
    </xf>
    <xf numFmtId="192" fontId="12" fillId="0" borderId="11" xfId="57" applyNumberFormat="1" applyFont="1" applyFill="1" applyBorder="1" applyAlignment="1">
      <alignment horizontal="center" vertical="center" wrapText="1"/>
      <protection/>
    </xf>
    <xf numFmtId="0" fontId="12" fillId="0" borderId="14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13" xfId="57" applyFont="1" applyFill="1" applyBorder="1" applyAlignment="1">
      <alignment horizontal="center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49" fontId="12" fillId="0" borderId="13" xfId="57" applyNumberFormat="1" applyFont="1" applyFill="1" applyBorder="1" applyAlignment="1">
      <alignment horizontal="center" vertical="center" wrapText="1"/>
      <protection/>
    </xf>
    <xf numFmtId="49" fontId="12" fillId="0" borderId="11" xfId="57" applyNumberFormat="1" applyFont="1" applyFill="1" applyBorder="1" applyAlignment="1">
      <alignment horizontal="center" vertical="center" wrapText="1"/>
      <protection/>
    </xf>
    <xf numFmtId="192" fontId="12" fillId="0" borderId="13" xfId="0" applyNumberFormat="1" applyFont="1" applyFill="1" applyBorder="1" applyAlignment="1">
      <alignment horizontal="center" vertical="center" wrapText="1"/>
    </xf>
    <xf numFmtId="192" fontId="12" fillId="0" borderId="11" xfId="0" applyNumberFormat="1" applyFont="1" applyFill="1" applyBorder="1" applyAlignment="1">
      <alignment horizontal="center" vertical="center" wrapText="1"/>
    </xf>
    <xf numFmtId="49" fontId="12" fillId="0" borderId="14" xfId="57" applyNumberFormat="1" applyFont="1" applyFill="1" applyBorder="1" applyAlignment="1">
      <alignment horizontal="center" vertical="center" wrapText="1"/>
      <protection/>
    </xf>
    <xf numFmtId="49" fontId="12" fillId="0" borderId="13" xfId="57" applyNumberFormat="1" applyFont="1" applyFill="1" applyBorder="1" applyAlignment="1" applyProtection="1">
      <alignment horizontal="center" vertical="center" wrapText="1"/>
      <protection/>
    </xf>
    <xf numFmtId="49" fontId="12" fillId="0" borderId="14" xfId="57" applyNumberFormat="1" applyFont="1" applyFill="1" applyBorder="1" applyAlignment="1" applyProtection="1">
      <alignment horizontal="center" vertical="center" wrapText="1"/>
      <protection/>
    </xf>
    <xf numFmtId="49" fontId="12" fillId="0" borderId="11" xfId="57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Денежный 2" xfId="46"/>
    <cellStyle name="Денежный 3" xfId="47"/>
    <cellStyle name="Заголовок 1" xfId="48"/>
    <cellStyle name="Заголовок 2" xfId="49"/>
    <cellStyle name="Заголовок 3" xfId="50"/>
    <cellStyle name="Заголовок 4" xfId="51"/>
    <cellStyle name="Звичайний_Додаток _ 3 зм_ни 4575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60;&#1045;&#1044;&#1054;&#1056;&#1059;&#1050;\&#1041;&#1102;&#1076;&#1078;&#1077;&#1090;%202016\&#1059;&#1090;&#1086;&#1095;&#1085;&#1077;&#1085;&#1085;&#1103;%20&#1086;&#1073;&#1083;&#1073;&#1102;&#1076;&#1078;&#1077;&#1090;&#1091;%202016%2020.04.16\dod%20%20%20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5">
          <cell r="D85">
            <v>135349810</v>
          </cell>
          <cell r="E85">
            <v>64410311</v>
          </cell>
          <cell r="F85">
            <v>199760121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8"/>
  <sheetViews>
    <sheetView tabSelected="1" view="pageBreakPreview" zoomScale="50" zoomScaleNormal="75" zoomScaleSheetLayoutView="50" zoomScalePageLayoutView="0" workbookViewId="0" topLeftCell="A1">
      <pane xSplit="1" ySplit="8" topLeftCell="B6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3" sqref="F3:I3"/>
    </sheetView>
  </sheetViews>
  <sheetFormatPr defaultColWidth="9.00390625" defaultRowHeight="12.75"/>
  <cols>
    <col min="1" max="1" width="16.75390625" style="108" customWidth="1"/>
    <col min="2" max="2" width="17.00390625" style="107" customWidth="1"/>
    <col min="3" max="3" width="16.125" style="107" customWidth="1"/>
    <col min="4" max="4" width="35.75390625" style="109" customWidth="1"/>
    <col min="5" max="5" width="40.625" style="107" customWidth="1"/>
    <col min="6" max="6" width="17.625" style="107" customWidth="1"/>
    <col min="7" max="7" width="19.75390625" style="10" customWidth="1"/>
    <col min="8" max="8" width="17.875" style="10" customWidth="1"/>
    <col min="9" max="9" width="17.375" style="12" customWidth="1"/>
    <col min="10" max="10" width="19.125" style="16" hidden="1" customWidth="1"/>
    <col min="11" max="11" width="15.875" style="16" hidden="1" customWidth="1"/>
    <col min="12" max="12" width="0" style="16" hidden="1" customWidth="1"/>
    <col min="13" max="13" width="10.375" style="16" hidden="1" customWidth="1"/>
    <col min="14" max="14" width="13.875" style="16" bestFit="1" customWidth="1"/>
    <col min="15" max="16384" width="9.125" style="16" customWidth="1"/>
  </cols>
  <sheetData>
    <row r="2" spans="1:9" s="52" customFormat="1" ht="79.5" customHeight="1">
      <c r="A2" s="30"/>
      <c r="B2" s="31"/>
      <c r="C2" s="31"/>
      <c r="D2" s="27"/>
      <c r="E2" s="63"/>
      <c r="F2" s="117" t="s">
        <v>173</v>
      </c>
      <c r="G2" s="117"/>
      <c r="H2" s="117"/>
      <c r="I2" s="117"/>
    </row>
    <row r="3" spans="1:9" s="52" customFormat="1" ht="18.75">
      <c r="A3" s="28"/>
      <c r="B3" s="29"/>
      <c r="C3" s="29"/>
      <c r="D3" s="4"/>
      <c r="E3" s="64"/>
      <c r="F3" s="118" t="s">
        <v>181</v>
      </c>
      <c r="G3" s="118"/>
      <c r="H3" s="118"/>
      <c r="I3" s="118"/>
    </row>
    <row r="4" spans="1:11" s="53" customFormat="1" ht="29.25" customHeight="1">
      <c r="A4" s="122" t="s">
        <v>75</v>
      </c>
      <c r="B4" s="122"/>
      <c r="C4" s="122"/>
      <c r="D4" s="122"/>
      <c r="E4" s="122"/>
      <c r="F4" s="122"/>
      <c r="G4" s="122"/>
      <c r="H4" s="122"/>
      <c r="I4" s="122"/>
      <c r="J4" s="3"/>
      <c r="K4" s="3"/>
    </row>
    <row r="5" spans="1:11" s="52" customFormat="1" ht="24" customHeight="1">
      <c r="A5" s="30"/>
      <c r="B5" s="31"/>
      <c r="C5" s="31"/>
      <c r="D5" s="4"/>
      <c r="E5" s="4"/>
      <c r="F5" s="4"/>
      <c r="G5" s="4"/>
      <c r="H5" s="4"/>
      <c r="I5" s="32" t="s">
        <v>76</v>
      </c>
      <c r="J5" s="54"/>
      <c r="K5" s="55"/>
    </row>
    <row r="6" spans="1:11" s="52" customFormat="1" ht="62.25" customHeight="1">
      <c r="A6" s="128" t="s">
        <v>66</v>
      </c>
      <c r="B6" s="128" t="s">
        <v>67</v>
      </c>
      <c r="C6" s="128" t="s">
        <v>68</v>
      </c>
      <c r="D6" s="47" t="s">
        <v>69</v>
      </c>
      <c r="E6" s="119" t="s">
        <v>3</v>
      </c>
      <c r="F6" s="120" t="s">
        <v>71</v>
      </c>
      <c r="G6" s="120" t="s">
        <v>0</v>
      </c>
      <c r="H6" s="119" t="s">
        <v>1</v>
      </c>
      <c r="I6" s="119"/>
      <c r="J6" s="55"/>
      <c r="K6" s="55"/>
    </row>
    <row r="7" spans="1:11" s="52" customFormat="1" ht="108" customHeight="1">
      <c r="A7" s="129"/>
      <c r="B7" s="129"/>
      <c r="C7" s="129"/>
      <c r="D7" s="37" t="s">
        <v>70</v>
      </c>
      <c r="E7" s="119"/>
      <c r="F7" s="121"/>
      <c r="G7" s="121"/>
      <c r="H7" s="37" t="s">
        <v>72</v>
      </c>
      <c r="I7" s="37" t="s">
        <v>73</v>
      </c>
      <c r="J7" s="55"/>
      <c r="K7" s="55"/>
    </row>
    <row r="8" spans="1:11" s="11" customFormat="1" ht="18.75">
      <c r="A8" s="70">
        <v>1</v>
      </c>
      <c r="B8" s="70">
        <v>2</v>
      </c>
      <c r="C8" s="70">
        <v>3</v>
      </c>
      <c r="D8" s="70">
        <v>4</v>
      </c>
      <c r="E8" s="70">
        <v>5</v>
      </c>
      <c r="F8" s="70">
        <v>6</v>
      </c>
      <c r="G8" s="70">
        <v>7</v>
      </c>
      <c r="H8" s="70">
        <v>8</v>
      </c>
      <c r="I8" s="70">
        <v>9</v>
      </c>
      <c r="J8" s="10"/>
      <c r="K8" s="10"/>
    </row>
    <row r="9" spans="1:15" s="3" customFormat="1" ht="72" customHeight="1">
      <c r="A9" s="35" t="s">
        <v>11</v>
      </c>
      <c r="B9" s="36"/>
      <c r="C9" s="37"/>
      <c r="D9" s="33" t="s">
        <v>9</v>
      </c>
      <c r="E9" s="33"/>
      <c r="F9" s="66">
        <f>G9+H9</f>
        <v>13628460</v>
      </c>
      <c r="G9" s="66">
        <f>G11+G12+G13</f>
        <v>5631000</v>
      </c>
      <c r="H9" s="66">
        <f>H11+H12+H13</f>
        <v>7997460</v>
      </c>
      <c r="I9" s="66">
        <f>I11+I12+I13</f>
        <v>7997460</v>
      </c>
      <c r="J9" s="56" t="e">
        <f>#REF!-K9</f>
        <v>#REF!</v>
      </c>
      <c r="K9" s="3">
        <v>1000000</v>
      </c>
      <c r="O9" s="78">
        <f>H9+G9-F9</f>
        <v>0</v>
      </c>
    </row>
    <row r="10" spans="1:15" s="3" customFormat="1" ht="78" customHeight="1">
      <c r="A10" s="35" t="s">
        <v>12</v>
      </c>
      <c r="B10" s="36"/>
      <c r="C10" s="37"/>
      <c r="D10" s="33" t="s">
        <v>10</v>
      </c>
      <c r="E10" s="33"/>
      <c r="F10" s="66">
        <f>F11+F12+F13</f>
        <v>13628460</v>
      </c>
      <c r="G10" s="66">
        <f>G11+G12+G13</f>
        <v>5631000</v>
      </c>
      <c r="H10" s="66">
        <f>H11+H12+H13</f>
        <v>7997460</v>
      </c>
      <c r="I10" s="66">
        <f>I11+I12+I13</f>
        <v>7997460</v>
      </c>
      <c r="J10" s="56"/>
      <c r="O10" s="78">
        <f aca="true" t="shared" si="0" ref="O10:O73">H10+G10-F10</f>
        <v>0</v>
      </c>
    </row>
    <row r="11" spans="1:15" s="55" customFormat="1" ht="68.25" customHeight="1">
      <c r="A11" s="36" t="s">
        <v>40</v>
      </c>
      <c r="B11" s="36" t="s">
        <v>32</v>
      </c>
      <c r="C11" s="36" t="s">
        <v>13</v>
      </c>
      <c r="D11" s="37" t="s">
        <v>33</v>
      </c>
      <c r="E11" s="37" t="s">
        <v>6</v>
      </c>
      <c r="F11" s="82">
        <f aca="true" t="shared" si="1" ref="F11:F64">G11+H11</f>
        <v>5000000</v>
      </c>
      <c r="G11" s="83">
        <f>4000000+1000000</f>
        <v>5000000</v>
      </c>
      <c r="H11" s="66"/>
      <c r="I11" s="42"/>
      <c r="O11" s="84">
        <f t="shared" si="0"/>
        <v>0</v>
      </c>
    </row>
    <row r="12" spans="1:15" s="55" customFormat="1" ht="106.5" customHeight="1">
      <c r="A12" s="85" t="s">
        <v>156</v>
      </c>
      <c r="B12" s="85" t="s">
        <v>152</v>
      </c>
      <c r="C12" s="85" t="s">
        <v>153</v>
      </c>
      <c r="D12" s="86" t="s">
        <v>157</v>
      </c>
      <c r="E12" s="86" t="s">
        <v>158</v>
      </c>
      <c r="F12" s="82">
        <f t="shared" si="1"/>
        <v>5781000</v>
      </c>
      <c r="G12" s="83">
        <v>631000</v>
      </c>
      <c r="H12" s="42">
        <v>5150000</v>
      </c>
      <c r="I12" s="42">
        <v>5150000</v>
      </c>
      <c r="O12" s="84">
        <f t="shared" si="0"/>
        <v>0</v>
      </c>
    </row>
    <row r="13" spans="1:15" s="55" customFormat="1" ht="106.5" customHeight="1">
      <c r="A13" s="85" t="s">
        <v>180</v>
      </c>
      <c r="B13" s="85" t="s">
        <v>159</v>
      </c>
      <c r="C13" s="85" t="s">
        <v>54</v>
      </c>
      <c r="D13" s="86" t="s">
        <v>160</v>
      </c>
      <c r="E13" s="86" t="s">
        <v>161</v>
      </c>
      <c r="F13" s="82">
        <f>G13+H13</f>
        <v>2847460</v>
      </c>
      <c r="G13" s="83"/>
      <c r="H13" s="42">
        <v>2847460</v>
      </c>
      <c r="I13" s="42">
        <v>2847460</v>
      </c>
      <c r="O13" s="84">
        <f t="shared" si="0"/>
        <v>0</v>
      </c>
    </row>
    <row r="14" spans="1:15" s="10" customFormat="1" ht="82.5" customHeight="1">
      <c r="A14" s="35" t="s">
        <v>34</v>
      </c>
      <c r="B14" s="36"/>
      <c r="C14" s="36"/>
      <c r="D14" s="33" t="s">
        <v>16</v>
      </c>
      <c r="E14" s="33"/>
      <c r="F14" s="66">
        <f t="shared" si="1"/>
        <v>583000</v>
      </c>
      <c r="G14" s="66">
        <f>G15</f>
        <v>583000</v>
      </c>
      <c r="H14" s="66">
        <f>H15</f>
        <v>0</v>
      </c>
      <c r="I14" s="66">
        <f>I15</f>
        <v>0</v>
      </c>
      <c r="J14" s="9" t="e">
        <f>#REF!-K14</f>
        <v>#REF!</v>
      </c>
      <c r="K14" s="10">
        <v>126000</v>
      </c>
      <c r="O14" s="62">
        <f t="shared" si="0"/>
        <v>0</v>
      </c>
    </row>
    <row r="15" spans="1:15" s="10" customFormat="1" ht="111" customHeight="1">
      <c r="A15" s="35" t="s">
        <v>35</v>
      </c>
      <c r="B15" s="36"/>
      <c r="C15" s="36"/>
      <c r="D15" s="33" t="s">
        <v>17</v>
      </c>
      <c r="E15" s="33"/>
      <c r="F15" s="66">
        <f t="shared" si="1"/>
        <v>583000</v>
      </c>
      <c r="G15" s="66">
        <f>G16+G17</f>
        <v>583000</v>
      </c>
      <c r="H15" s="66">
        <f>H16+H17</f>
        <v>0</v>
      </c>
      <c r="I15" s="66">
        <f>I16+I17</f>
        <v>0</v>
      </c>
      <c r="J15" s="9"/>
      <c r="O15" s="62">
        <f t="shared" si="0"/>
        <v>0</v>
      </c>
    </row>
    <row r="16" spans="1:15" s="55" customFormat="1" ht="150">
      <c r="A16" s="140" t="s">
        <v>38</v>
      </c>
      <c r="B16" s="140" t="s">
        <v>36</v>
      </c>
      <c r="C16" s="140" t="s">
        <v>37</v>
      </c>
      <c r="D16" s="119" t="s">
        <v>39</v>
      </c>
      <c r="E16" s="37" t="s">
        <v>15</v>
      </c>
      <c r="F16" s="66">
        <f t="shared" si="1"/>
        <v>453000</v>
      </c>
      <c r="G16" s="42">
        <v>453000</v>
      </c>
      <c r="H16" s="66"/>
      <c r="I16" s="42"/>
      <c r="J16" s="58"/>
      <c r="O16" s="84">
        <f t="shared" si="0"/>
        <v>0</v>
      </c>
    </row>
    <row r="17" spans="1:15" s="55" customFormat="1" ht="62.25" customHeight="1">
      <c r="A17" s="140"/>
      <c r="B17" s="140"/>
      <c r="C17" s="140"/>
      <c r="D17" s="119"/>
      <c r="E17" s="37" t="s">
        <v>57</v>
      </c>
      <c r="F17" s="66">
        <f t="shared" si="1"/>
        <v>130000</v>
      </c>
      <c r="G17" s="42">
        <v>130000</v>
      </c>
      <c r="H17" s="66"/>
      <c r="I17" s="42"/>
      <c r="J17" s="58"/>
      <c r="O17" s="84">
        <f t="shared" si="0"/>
        <v>0</v>
      </c>
    </row>
    <row r="18" spans="1:15" s="3" customFormat="1" ht="61.5" customHeight="1">
      <c r="A18" s="35" t="s">
        <v>41</v>
      </c>
      <c r="B18" s="36"/>
      <c r="C18" s="36"/>
      <c r="D18" s="33" t="s">
        <v>18</v>
      </c>
      <c r="E18" s="37"/>
      <c r="F18" s="66">
        <f t="shared" si="1"/>
        <v>16377086</v>
      </c>
      <c r="G18" s="66">
        <f>G19</f>
        <v>9728540</v>
      </c>
      <c r="H18" s="66">
        <f>H19</f>
        <v>6648546</v>
      </c>
      <c r="I18" s="66">
        <f>I19</f>
        <v>6638046</v>
      </c>
      <c r="J18" s="13" t="e">
        <f>#REF!-K18</f>
        <v>#REF!</v>
      </c>
      <c r="K18" s="3">
        <v>8710130</v>
      </c>
      <c r="O18" s="78">
        <f t="shared" si="0"/>
        <v>0</v>
      </c>
    </row>
    <row r="19" spans="1:15" s="3" customFormat="1" ht="65.25" customHeight="1">
      <c r="A19" s="35" t="s">
        <v>42</v>
      </c>
      <c r="B19" s="36"/>
      <c r="C19" s="36"/>
      <c r="D19" s="33" t="s">
        <v>19</v>
      </c>
      <c r="E19" s="37"/>
      <c r="F19" s="66">
        <f>G19+H19</f>
        <v>16377086</v>
      </c>
      <c r="G19" s="66">
        <f>G21+G22+G20</f>
        <v>9728540</v>
      </c>
      <c r="H19" s="66">
        <f>H21+H22+H20</f>
        <v>6648546</v>
      </c>
      <c r="I19" s="66">
        <f>I21+I22+I20</f>
        <v>6638046</v>
      </c>
      <c r="J19" s="13"/>
      <c r="O19" s="78">
        <f t="shared" si="0"/>
        <v>0</v>
      </c>
    </row>
    <row r="20" spans="1:15" s="55" customFormat="1" ht="77.25" customHeight="1">
      <c r="A20" s="87" t="s">
        <v>88</v>
      </c>
      <c r="B20" s="88" t="s">
        <v>89</v>
      </c>
      <c r="C20" s="88" t="s">
        <v>90</v>
      </c>
      <c r="D20" s="87" t="s">
        <v>91</v>
      </c>
      <c r="E20" s="120" t="s">
        <v>50</v>
      </c>
      <c r="F20" s="82">
        <f t="shared" si="1"/>
        <v>7759886</v>
      </c>
      <c r="G20" s="83">
        <v>1218740</v>
      </c>
      <c r="H20" s="83">
        <v>6541146</v>
      </c>
      <c r="I20" s="83">
        <v>6541146</v>
      </c>
      <c r="J20" s="58"/>
      <c r="O20" s="84">
        <f t="shared" si="0"/>
        <v>0</v>
      </c>
    </row>
    <row r="21" spans="1:15" s="55" customFormat="1" ht="57.75" customHeight="1">
      <c r="A21" s="38" t="s">
        <v>44</v>
      </c>
      <c r="B21" s="37">
        <v>1161</v>
      </c>
      <c r="C21" s="37" t="s">
        <v>8</v>
      </c>
      <c r="D21" s="37" t="s">
        <v>43</v>
      </c>
      <c r="E21" s="127"/>
      <c r="F21" s="66">
        <f t="shared" si="1"/>
        <v>8317200</v>
      </c>
      <c r="G21" s="83">
        <f>8113800+96000</f>
        <v>8209800</v>
      </c>
      <c r="H21" s="83">
        <f>10500+96900</f>
        <v>107400</v>
      </c>
      <c r="I21" s="83">
        <v>96900</v>
      </c>
      <c r="J21" s="58"/>
      <c r="O21" s="84">
        <f t="shared" si="0"/>
        <v>0</v>
      </c>
    </row>
    <row r="22" spans="1:15" s="55" customFormat="1" ht="70.5" customHeight="1">
      <c r="A22" s="38" t="s">
        <v>51</v>
      </c>
      <c r="B22" s="37">
        <v>8810</v>
      </c>
      <c r="C22" s="36"/>
      <c r="D22" s="37" t="s">
        <v>52</v>
      </c>
      <c r="E22" s="121"/>
      <c r="F22" s="66">
        <f t="shared" si="1"/>
        <v>300000</v>
      </c>
      <c r="G22" s="42">
        <v>300000</v>
      </c>
      <c r="H22" s="66"/>
      <c r="I22" s="42"/>
      <c r="J22" s="58"/>
      <c r="O22" s="84">
        <f t="shared" si="0"/>
        <v>0</v>
      </c>
    </row>
    <row r="23" spans="1:15" s="3" customFormat="1" ht="72.75" customHeight="1">
      <c r="A23" s="89" t="s">
        <v>129</v>
      </c>
      <c r="B23" s="90"/>
      <c r="C23" s="90"/>
      <c r="D23" s="110" t="s">
        <v>174</v>
      </c>
      <c r="E23" s="91"/>
      <c r="F23" s="82">
        <f>F26+F25</f>
        <v>113065184</v>
      </c>
      <c r="G23" s="82">
        <f>G26+G25</f>
        <v>70381484</v>
      </c>
      <c r="H23" s="82">
        <f>H26+H25</f>
        <v>42683700</v>
      </c>
      <c r="I23" s="82">
        <f>I25+I26</f>
        <v>31300000</v>
      </c>
      <c r="J23" s="13"/>
      <c r="O23" s="78">
        <f t="shared" si="0"/>
        <v>0</v>
      </c>
    </row>
    <row r="24" spans="1:15" s="3" customFormat="1" ht="80.25" customHeight="1">
      <c r="A24" s="89" t="s">
        <v>130</v>
      </c>
      <c r="B24" s="90"/>
      <c r="C24" s="90"/>
      <c r="D24" s="110" t="s">
        <v>175</v>
      </c>
      <c r="E24" s="91"/>
      <c r="F24" s="82">
        <f>F26+F25</f>
        <v>113065184</v>
      </c>
      <c r="G24" s="82">
        <f>G26+G25</f>
        <v>70381484</v>
      </c>
      <c r="H24" s="82">
        <f>H26+H25</f>
        <v>42683700</v>
      </c>
      <c r="I24" s="82">
        <f>I26+I25</f>
        <v>31300000</v>
      </c>
      <c r="J24" s="13"/>
      <c r="O24" s="78">
        <f t="shared" si="0"/>
        <v>0</v>
      </c>
    </row>
    <row r="25" spans="1:15" s="3" customFormat="1" ht="132.75" customHeight="1">
      <c r="A25" s="88" t="s">
        <v>168</v>
      </c>
      <c r="B25" s="88" t="s">
        <v>169</v>
      </c>
      <c r="C25" s="88" t="s">
        <v>170</v>
      </c>
      <c r="D25" s="87" t="s">
        <v>171</v>
      </c>
      <c r="E25" s="91" t="s">
        <v>172</v>
      </c>
      <c r="F25" s="82">
        <f>G25+H25</f>
        <v>101681484</v>
      </c>
      <c r="G25" s="82">
        <f>46073600+1272700+794800-6379416+28619800</f>
        <v>70381484</v>
      </c>
      <c r="H25" s="92">
        <f>5000000+5000000+16000000+5300000</f>
        <v>31300000</v>
      </c>
      <c r="I25" s="92">
        <f>5000000+5000000+16000000+5300000</f>
        <v>31300000</v>
      </c>
      <c r="J25" s="13"/>
      <c r="O25" s="78">
        <f t="shared" si="0"/>
        <v>0</v>
      </c>
    </row>
    <row r="26" spans="1:15" s="55" customFormat="1" ht="110.25" customHeight="1">
      <c r="A26" s="88" t="s">
        <v>132</v>
      </c>
      <c r="B26" s="88" t="s">
        <v>133</v>
      </c>
      <c r="C26" s="88" t="s">
        <v>134</v>
      </c>
      <c r="D26" s="87" t="s">
        <v>135</v>
      </c>
      <c r="E26" s="91" t="s">
        <v>131</v>
      </c>
      <c r="F26" s="82">
        <f>G26+H26</f>
        <v>11383700</v>
      </c>
      <c r="G26" s="83"/>
      <c r="H26" s="83">
        <v>11383700</v>
      </c>
      <c r="I26" s="83">
        <v>0</v>
      </c>
      <c r="J26" s="58"/>
      <c r="O26" s="84">
        <f t="shared" si="0"/>
        <v>0</v>
      </c>
    </row>
    <row r="27" spans="1:15" s="15" customFormat="1" ht="69" customHeight="1">
      <c r="A27" s="35" t="s">
        <v>58</v>
      </c>
      <c r="B27" s="35"/>
      <c r="C27" s="36"/>
      <c r="D27" s="49" t="s">
        <v>20</v>
      </c>
      <c r="E27" s="33"/>
      <c r="F27" s="66">
        <f>F29+F30+F31+F32+F33</f>
        <v>19533500</v>
      </c>
      <c r="G27" s="66">
        <f>G29+G30+G31+G32+G33</f>
        <v>19533500</v>
      </c>
      <c r="H27" s="66">
        <f>H29+H30+H31+H32+H33</f>
        <v>0</v>
      </c>
      <c r="I27" s="66">
        <f>I29+I30+I31+I32+I33</f>
        <v>0</v>
      </c>
      <c r="J27" s="14" t="e">
        <f>#REF!-K27</f>
        <v>#REF!</v>
      </c>
      <c r="K27" s="15">
        <v>8466300</v>
      </c>
      <c r="O27" s="93">
        <f t="shared" si="0"/>
        <v>0</v>
      </c>
    </row>
    <row r="28" spans="1:15" s="15" customFormat="1" ht="99" customHeight="1">
      <c r="A28" s="35" t="s">
        <v>14</v>
      </c>
      <c r="B28" s="36"/>
      <c r="C28" s="36"/>
      <c r="D28" s="49" t="s">
        <v>21</v>
      </c>
      <c r="E28" s="33"/>
      <c r="F28" s="66">
        <f>F29+F30+F31+F32+F33</f>
        <v>19533500</v>
      </c>
      <c r="G28" s="66">
        <f>G29+G30+G31+G32+G33</f>
        <v>19533500</v>
      </c>
      <c r="H28" s="66">
        <f>H29+H30+H31+H32+H33</f>
        <v>0</v>
      </c>
      <c r="I28" s="66">
        <f>I29+I30+I31+I32+I33</f>
        <v>0</v>
      </c>
      <c r="J28" s="14"/>
      <c r="O28" s="93">
        <f t="shared" si="0"/>
        <v>0</v>
      </c>
    </row>
    <row r="29" spans="1:15" s="55" customFormat="1" ht="84" customHeight="1">
      <c r="A29" s="36" t="s">
        <v>30</v>
      </c>
      <c r="B29" s="36" t="s">
        <v>27</v>
      </c>
      <c r="C29" s="36" t="s">
        <v>13</v>
      </c>
      <c r="D29" s="40" t="s">
        <v>28</v>
      </c>
      <c r="E29" s="37" t="s">
        <v>2</v>
      </c>
      <c r="F29" s="66">
        <f t="shared" si="1"/>
        <v>767000</v>
      </c>
      <c r="G29" s="42">
        <v>767000</v>
      </c>
      <c r="H29" s="66"/>
      <c r="I29" s="42"/>
      <c r="J29" s="58"/>
      <c r="O29" s="84">
        <f t="shared" si="0"/>
        <v>0</v>
      </c>
    </row>
    <row r="30" spans="1:15" s="55" customFormat="1" ht="67.5" customHeight="1">
      <c r="A30" s="123" t="s">
        <v>31</v>
      </c>
      <c r="B30" s="123" t="s">
        <v>32</v>
      </c>
      <c r="C30" s="123" t="s">
        <v>13</v>
      </c>
      <c r="D30" s="134" t="s">
        <v>33</v>
      </c>
      <c r="E30" s="37" t="s">
        <v>5</v>
      </c>
      <c r="F30" s="66">
        <f t="shared" si="1"/>
        <v>12347000</v>
      </c>
      <c r="G30" s="83">
        <f>8347000+4000000</f>
        <v>12347000</v>
      </c>
      <c r="H30" s="66"/>
      <c r="I30" s="42"/>
      <c r="J30" s="58"/>
      <c r="O30" s="84">
        <f t="shared" si="0"/>
        <v>0</v>
      </c>
    </row>
    <row r="31" spans="1:15" s="55" customFormat="1" ht="259.5" customHeight="1">
      <c r="A31" s="124"/>
      <c r="B31" s="124"/>
      <c r="C31" s="124"/>
      <c r="D31" s="135"/>
      <c r="E31" s="86" t="s">
        <v>118</v>
      </c>
      <c r="F31" s="82">
        <f t="shared" si="1"/>
        <v>650000</v>
      </c>
      <c r="G31" s="83">
        <f>100000+500000+50000</f>
        <v>650000</v>
      </c>
      <c r="H31" s="66"/>
      <c r="I31" s="42"/>
      <c r="J31" s="58"/>
      <c r="O31" s="84">
        <f t="shared" si="0"/>
        <v>0</v>
      </c>
    </row>
    <row r="32" spans="1:15" s="55" customFormat="1" ht="169.5" customHeight="1">
      <c r="A32" s="72" t="s">
        <v>110</v>
      </c>
      <c r="B32" s="72" t="s">
        <v>111</v>
      </c>
      <c r="C32" s="72" t="s">
        <v>7</v>
      </c>
      <c r="D32" s="111" t="s">
        <v>112</v>
      </c>
      <c r="E32" s="37" t="s">
        <v>113</v>
      </c>
      <c r="F32" s="66">
        <f t="shared" si="1"/>
        <v>5369500</v>
      </c>
      <c r="G32" s="42">
        <v>5369500</v>
      </c>
      <c r="H32" s="66"/>
      <c r="I32" s="42"/>
      <c r="J32" s="58"/>
      <c r="O32" s="84">
        <f t="shared" si="0"/>
        <v>0</v>
      </c>
    </row>
    <row r="33" spans="1:15" s="55" customFormat="1" ht="119.25" customHeight="1">
      <c r="A33" s="76" t="s">
        <v>114</v>
      </c>
      <c r="B33" s="76" t="s">
        <v>115</v>
      </c>
      <c r="C33" s="76" t="s">
        <v>116</v>
      </c>
      <c r="D33" s="112" t="s">
        <v>117</v>
      </c>
      <c r="E33" s="37" t="s">
        <v>5</v>
      </c>
      <c r="F33" s="66">
        <f t="shared" si="1"/>
        <v>400000</v>
      </c>
      <c r="G33" s="42">
        <v>400000</v>
      </c>
      <c r="H33" s="66"/>
      <c r="I33" s="42"/>
      <c r="J33" s="58"/>
      <c r="O33" s="84">
        <f t="shared" si="0"/>
        <v>0</v>
      </c>
    </row>
    <row r="34" spans="1:15" s="3" customFormat="1" ht="101.25" customHeight="1">
      <c r="A34" s="89" t="s">
        <v>124</v>
      </c>
      <c r="B34" s="89"/>
      <c r="C34" s="89"/>
      <c r="D34" s="113" t="s">
        <v>176</v>
      </c>
      <c r="E34" s="86"/>
      <c r="F34" s="82">
        <f>G34+H34</f>
        <v>600000</v>
      </c>
      <c r="G34" s="82">
        <f>G36</f>
        <v>600000</v>
      </c>
      <c r="H34" s="82">
        <f>H36</f>
        <v>0</v>
      </c>
      <c r="I34" s="82">
        <f>I36</f>
        <v>0</v>
      </c>
      <c r="J34" s="13"/>
      <c r="O34" s="78">
        <f t="shared" si="0"/>
        <v>0</v>
      </c>
    </row>
    <row r="35" spans="1:15" s="3" customFormat="1" ht="101.25" customHeight="1">
      <c r="A35" s="89" t="s">
        <v>125</v>
      </c>
      <c r="B35" s="89"/>
      <c r="C35" s="89"/>
      <c r="D35" s="113" t="s">
        <v>177</v>
      </c>
      <c r="E35" s="86"/>
      <c r="F35" s="82">
        <f>G35+H35</f>
        <v>600000</v>
      </c>
      <c r="G35" s="82">
        <f>G36</f>
        <v>600000</v>
      </c>
      <c r="H35" s="82">
        <f>H36</f>
        <v>0</v>
      </c>
      <c r="I35" s="82">
        <f>I36</f>
        <v>0</v>
      </c>
      <c r="J35" s="13"/>
      <c r="O35" s="78">
        <f t="shared" si="0"/>
        <v>0</v>
      </c>
    </row>
    <row r="36" spans="1:15" s="55" customFormat="1" ht="101.25" customHeight="1">
      <c r="A36" s="88" t="s">
        <v>126</v>
      </c>
      <c r="B36" s="88" t="s">
        <v>127</v>
      </c>
      <c r="C36" s="88" t="s">
        <v>7</v>
      </c>
      <c r="D36" s="114" t="s">
        <v>128</v>
      </c>
      <c r="E36" s="86" t="s">
        <v>113</v>
      </c>
      <c r="F36" s="82">
        <f>G36+H36</f>
        <v>600000</v>
      </c>
      <c r="G36" s="83">
        <v>600000</v>
      </c>
      <c r="H36" s="82"/>
      <c r="I36" s="83"/>
      <c r="J36" s="58"/>
      <c r="O36" s="84">
        <f t="shared" si="0"/>
        <v>0</v>
      </c>
    </row>
    <row r="37" spans="1:15" s="3" customFormat="1" ht="84" customHeight="1">
      <c r="A37" s="74" t="s">
        <v>94</v>
      </c>
      <c r="B37" s="75"/>
      <c r="C37" s="75"/>
      <c r="D37" s="81" t="s">
        <v>108</v>
      </c>
      <c r="E37" s="33"/>
      <c r="F37" s="66">
        <f>F39+F40+F41+F42+F43</f>
        <v>6431100</v>
      </c>
      <c r="G37" s="66">
        <f>G39+G40+G41+G42+G43</f>
        <v>6031100</v>
      </c>
      <c r="H37" s="66">
        <f>H39+H40+H41+H42+H43</f>
        <v>400000</v>
      </c>
      <c r="I37" s="66">
        <f>I39+I40+I41+I42+I43</f>
        <v>400000</v>
      </c>
      <c r="J37" s="13"/>
      <c r="O37" s="78">
        <f t="shared" si="0"/>
        <v>0</v>
      </c>
    </row>
    <row r="38" spans="1:15" s="3" customFormat="1" ht="112.5" customHeight="1">
      <c r="A38" s="74" t="s">
        <v>95</v>
      </c>
      <c r="B38" s="75"/>
      <c r="C38" s="75"/>
      <c r="D38" s="81" t="s">
        <v>109</v>
      </c>
      <c r="E38" s="33"/>
      <c r="F38" s="66">
        <f>F39+F40+F41+F42+F43</f>
        <v>6431100</v>
      </c>
      <c r="G38" s="66">
        <f>G39+G40+G41+G42+G43</f>
        <v>6031100</v>
      </c>
      <c r="H38" s="66">
        <f>H39+H40+H41+H42+H43</f>
        <v>400000</v>
      </c>
      <c r="I38" s="66">
        <f>I39+I40+I41+I42+I43</f>
        <v>400000</v>
      </c>
      <c r="J38" s="13"/>
      <c r="O38" s="78">
        <f t="shared" si="0"/>
        <v>0</v>
      </c>
    </row>
    <row r="39" spans="1:15" s="55" customFormat="1" ht="67.5" customHeight="1">
      <c r="A39" s="71">
        <v>1014030</v>
      </c>
      <c r="B39" s="72" t="s">
        <v>96</v>
      </c>
      <c r="C39" s="72" t="s">
        <v>97</v>
      </c>
      <c r="D39" s="114" t="s">
        <v>98</v>
      </c>
      <c r="E39" s="120" t="s">
        <v>106</v>
      </c>
      <c r="F39" s="66">
        <f>H39</f>
        <v>300000</v>
      </c>
      <c r="G39" s="42"/>
      <c r="H39" s="42">
        <v>300000</v>
      </c>
      <c r="I39" s="42">
        <v>300000</v>
      </c>
      <c r="J39" s="58"/>
      <c r="O39" s="84">
        <f t="shared" si="0"/>
        <v>0</v>
      </c>
    </row>
    <row r="40" spans="1:15" s="55" customFormat="1" ht="67.5" customHeight="1">
      <c r="A40" s="71">
        <v>1014040</v>
      </c>
      <c r="B40" s="72" t="s">
        <v>99</v>
      </c>
      <c r="C40" s="72" t="s">
        <v>97</v>
      </c>
      <c r="D40" s="114" t="s">
        <v>100</v>
      </c>
      <c r="E40" s="121"/>
      <c r="F40" s="66">
        <f>H40</f>
        <v>100000</v>
      </c>
      <c r="G40" s="42"/>
      <c r="H40" s="42">
        <v>100000</v>
      </c>
      <c r="I40" s="42">
        <v>100000</v>
      </c>
      <c r="J40" s="58"/>
      <c r="O40" s="84">
        <f t="shared" si="0"/>
        <v>0</v>
      </c>
    </row>
    <row r="41" spans="1:15" s="55" customFormat="1" ht="82.5" customHeight="1">
      <c r="A41" s="130">
        <v>1014081</v>
      </c>
      <c r="B41" s="132" t="s">
        <v>101</v>
      </c>
      <c r="C41" s="132" t="s">
        <v>102</v>
      </c>
      <c r="D41" s="125" t="s">
        <v>103</v>
      </c>
      <c r="E41" s="37" t="s">
        <v>107</v>
      </c>
      <c r="F41" s="66">
        <f>G41+H41</f>
        <v>42000</v>
      </c>
      <c r="G41" s="42">
        <v>42000</v>
      </c>
      <c r="H41" s="66"/>
      <c r="I41" s="42"/>
      <c r="J41" s="58"/>
      <c r="O41" s="84">
        <f t="shared" si="0"/>
        <v>0</v>
      </c>
    </row>
    <row r="42" spans="1:15" s="55" customFormat="1" ht="67.5" customHeight="1">
      <c r="A42" s="131"/>
      <c r="B42" s="133"/>
      <c r="C42" s="133"/>
      <c r="D42" s="126"/>
      <c r="E42" s="120" t="s">
        <v>106</v>
      </c>
      <c r="F42" s="66">
        <f>G42+H42</f>
        <v>4637800</v>
      </c>
      <c r="G42" s="42">
        <v>4637800</v>
      </c>
      <c r="H42" s="66"/>
      <c r="I42" s="42"/>
      <c r="J42" s="58"/>
      <c r="O42" s="84">
        <f t="shared" si="0"/>
        <v>0</v>
      </c>
    </row>
    <row r="43" spans="1:15" s="55" customFormat="1" ht="67.5" customHeight="1">
      <c r="A43" s="71">
        <v>1014082</v>
      </c>
      <c r="B43" s="73" t="s">
        <v>104</v>
      </c>
      <c r="C43" s="72" t="s">
        <v>102</v>
      </c>
      <c r="D43" s="115" t="s">
        <v>105</v>
      </c>
      <c r="E43" s="121"/>
      <c r="F43" s="66">
        <f>G43+H43</f>
        <v>1351300</v>
      </c>
      <c r="G43" s="42">
        <v>1351300</v>
      </c>
      <c r="H43" s="66"/>
      <c r="I43" s="42"/>
      <c r="J43" s="58"/>
      <c r="O43" s="84">
        <f t="shared" si="0"/>
        <v>0</v>
      </c>
    </row>
    <row r="44" spans="1:15" s="15" customFormat="1" ht="81" customHeight="1">
      <c r="A44" s="35">
        <v>1100000</v>
      </c>
      <c r="B44" s="38"/>
      <c r="C44" s="38"/>
      <c r="D44" s="33" t="s">
        <v>63</v>
      </c>
      <c r="E44" s="41"/>
      <c r="F44" s="66">
        <f t="shared" si="1"/>
        <v>7464795</v>
      </c>
      <c r="G44" s="66">
        <f>G45</f>
        <v>7143793</v>
      </c>
      <c r="H44" s="66">
        <f>H45</f>
        <v>321002</v>
      </c>
      <c r="I44" s="66">
        <f>I45</f>
        <v>116002</v>
      </c>
      <c r="J44" s="14" t="e">
        <f>#REF!-K44</f>
        <v>#REF!</v>
      </c>
      <c r="K44" s="15">
        <v>2775100</v>
      </c>
      <c r="O44" s="93">
        <f t="shared" si="0"/>
        <v>0</v>
      </c>
    </row>
    <row r="45" spans="1:15" s="15" customFormat="1" ht="66" customHeight="1">
      <c r="A45" s="35">
        <v>1110000</v>
      </c>
      <c r="B45" s="38"/>
      <c r="C45" s="38"/>
      <c r="D45" s="33" t="s">
        <v>64</v>
      </c>
      <c r="E45" s="41"/>
      <c r="F45" s="66">
        <f t="shared" si="1"/>
        <v>7464795</v>
      </c>
      <c r="G45" s="66">
        <f>G46+G47+G48+G49</f>
        <v>7143793</v>
      </c>
      <c r="H45" s="66">
        <f>H46+H47+H48+H49</f>
        <v>321002</v>
      </c>
      <c r="I45" s="66">
        <f>I46+I47+I48+I49</f>
        <v>116002</v>
      </c>
      <c r="J45" s="14"/>
      <c r="O45" s="93">
        <f t="shared" si="0"/>
        <v>0</v>
      </c>
    </row>
    <row r="46" spans="1:15" s="15" customFormat="1" ht="90" customHeight="1">
      <c r="A46" s="123">
        <v>1113131</v>
      </c>
      <c r="B46" s="123" t="s">
        <v>45</v>
      </c>
      <c r="C46" s="123" t="s">
        <v>7</v>
      </c>
      <c r="D46" s="120" t="s">
        <v>53</v>
      </c>
      <c r="E46" s="37" t="s">
        <v>65</v>
      </c>
      <c r="F46" s="66">
        <f t="shared" si="1"/>
        <v>744600</v>
      </c>
      <c r="G46" s="42">
        <v>744600</v>
      </c>
      <c r="H46" s="66"/>
      <c r="I46" s="42"/>
      <c r="J46" s="14"/>
      <c r="O46" s="93">
        <f t="shared" si="0"/>
        <v>0</v>
      </c>
    </row>
    <row r="47" spans="1:15" s="55" customFormat="1" ht="119.25" customHeight="1">
      <c r="A47" s="124"/>
      <c r="B47" s="124"/>
      <c r="C47" s="124"/>
      <c r="D47" s="121"/>
      <c r="E47" s="119" t="s">
        <v>29</v>
      </c>
      <c r="F47" s="66">
        <f t="shared" si="1"/>
        <v>275800</v>
      </c>
      <c r="G47" s="42">
        <v>275800</v>
      </c>
      <c r="H47" s="66"/>
      <c r="I47" s="42"/>
      <c r="J47" s="58"/>
      <c r="O47" s="84">
        <f t="shared" si="0"/>
        <v>0</v>
      </c>
    </row>
    <row r="48" spans="1:15" s="3" customFormat="1" ht="91.5" customHeight="1">
      <c r="A48" s="36">
        <v>1113241</v>
      </c>
      <c r="B48" s="36" t="s">
        <v>27</v>
      </c>
      <c r="C48" s="36" t="s">
        <v>13</v>
      </c>
      <c r="D48" s="37" t="s">
        <v>28</v>
      </c>
      <c r="E48" s="119"/>
      <c r="F48" s="66">
        <f t="shared" si="1"/>
        <v>4689695</v>
      </c>
      <c r="G48" s="83">
        <f>4300730+6000+61963</f>
        <v>4368693</v>
      </c>
      <c r="H48" s="66">
        <f>107002+9000+205000</f>
        <v>321002</v>
      </c>
      <c r="I48" s="66">
        <f>107002+9000</f>
        <v>116002</v>
      </c>
      <c r="J48" s="13"/>
      <c r="O48" s="78">
        <f t="shared" si="0"/>
        <v>0</v>
      </c>
    </row>
    <row r="49" spans="1:15" s="55" customFormat="1" ht="110.25" customHeight="1">
      <c r="A49" s="36">
        <v>1115062</v>
      </c>
      <c r="B49" s="36" t="s">
        <v>46</v>
      </c>
      <c r="C49" s="36" t="s">
        <v>47</v>
      </c>
      <c r="D49" s="37" t="s">
        <v>48</v>
      </c>
      <c r="E49" s="37" t="s">
        <v>49</v>
      </c>
      <c r="F49" s="66">
        <f t="shared" si="1"/>
        <v>1754700</v>
      </c>
      <c r="G49" s="42">
        <v>1754700</v>
      </c>
      <c r="H49" s="66"/>
      <c r="I49" s="42"/>
      <c r="J49" s="58"/>
      <c r="O49" s="84">
        <f t="shared" si="0"/>
        <v>0</v>
      </c>
    </row>
    <row r="50" spans="1:15" s="15" customFormat="1" ht="84.75" customHeight="1">
      <c r="A50" s="48" t="s">
        <v>22</v>
      </c>
      <c r="B50" s="47"/>
      <c r="C50" s="46"/>
      <c r="D50" s="33" t="s">
        <v>61</v>
      </c>
      <c r="E50" s="50"/>
      <c r="F50" s="66">
        <f t="shared" si="1"/>
        <v>860038</v>
      </c>
      <c r="G50" s="67">
        <f>G51</f>
        <v>0</v>
      </c>
      <c r="H50" s="67">
        <f>H51</f>
        <v>860038</v>
      </c>
      <c r="I50" s="67">
        <f>I51</f>
        <v>0</v>
      </c>
      <c r="J50" s="14"/>
      <c r="O50" s="93">
        <f t="shared" si="0"/>
        <v>0</v>
      </c>
    </row>
    <row r="51" spans="1:15" s="15" customFormat="1" ht="89.25" customHeight="1">
      <c r="A51" s="48" t="s">
        <v>23</v>
      </c>
      <c r="B51" s="47"/>
      <c r="C51" s="46"/>
      <c r="D51" s="33" t="s">
        <v>62</v>
      </c>
      <c r="E51" s="50"/>
      <c r="F51" s="66">
        <f t="shared" si="1"/>
        <v>860038</v>
      </c>
      <c r="G51" s="67">
        <f>G52+G53</f>
        <v>0</v>
      </c>
      <c r="H51" s="67">
        <f>H52+H53</f>
        <v>860038</v>
      </c>
      <c r="I51" s="67">
        <f>I52+I53</f>
        <v>0</v>
      </c>
      <c r="J51" s="14"/>
      <c r="O51" s="93">
        <f t="shared" si="0"/>
        <v>0</v>
      </c>
    </row>
    <row r="52" spans="1:15" s="55" customFormat="1" ht="135.75" customHeight="1">
      <c r="A52" s="46">
        <v>1518830</v>
      </c>
      <c r="B52" s="47">
        <v>8830</v>
      </c>
      <c r="C52" s="46"/>
      <c r="D52" s="37" t="s">
        <v>24</v>
      </c>
      <c r="E52" s="39" t="s">
        <v>4</v>
      </c>
      <c r="F52" s="66">
        <f t="shared" si="1"/>
        <v>583000</v>
      </c>
      <c r="G52" s="68"/>
      <c r="H52" s="83">
        <f>450000+133000</f>
        <v>583000</v>
      </c>
      <c r="I52" s="68"/>
      <c r="J52" s="58"/>
      <c r="O52" s="84">
        <f t="shared" si="0"/>
        <v>0</v>
      </c>
    </row>
    <row r="53" spans="1:15" s="55" customFormat="1" ht="90" customHeight="1">
      <c r="A53" s="46">
        <v>1518840</v>
      </c>
      <c r="B53" s="47">
        <v>8840</v>
      </c>
      <c r="C53" s="46"/>
      <c r="D53" s="37" t="s">
        <v>25</v>
      </c>
      <c r="E53" s="39" t="s">
        <v>26</v>
      </c>
      <c r="F53" s="66">
        <f t="shared" si="1"/>
        <v>277038</v>
      </c>
      <c r="G53" s="68"/>
      <c r="H53" s="83">
        <f>150000+127038</f>
        <v>277038</v>
      </c>
      <c r="I53" s="68"/>
      <c r="J53" s="58"/>
      <c r="O53" s="84">
        <f t="shared" si="0"/>
        <v>0</v>
      </c>
    </row>
    <row r="54" spans="1:15" s="3" customFormat="1" ht="81.75" customHeight="1">
      <c r="A54" s="94">
        <v>2400000</v>
      </c>
      <c r="B54" s="94"/>
      <c r="C54" s="95"/>
      <c r="D54" s="116" t="s">
        <v>178</v>
      </c>
      <c r="E54" s="96"/>
      <c r="F54" s="82">
        <f>F56+F57</f>
        <v>5020420</v>
      </c>
      <c r="G54" s="82">
        <f>G56+G57</f>
        <v>5000000</v>
      </c>
      <c r="H54" s="82">
        <f>H56+H57</f>
        <v>20420</v>
      </c>
      <c r="I54" s="82">
        <f>I56+I57</f>
        <v>0</v>
      </c>
      <c r="J54" s="13"/>
      <c r="O54" s="78">
        <f t="shared" si="0"/>
        <v>0</v>
      </c>
    </row>
    <row r="55" spans="1:15" s="3" customFormat="1" ht="80.25" customHeight="1">
      <c r="A55" s="94">
        <v>2410000</v>
      </c>
      <c r="B55" s="94"/>
      <c r="C55" s="95"/>
      <c r="D55" s="116" t="s">
        <v>179</v>
      </c>
      <c r="E55" s="96"/>
      <c r="F55" s="82">
        <f>F56+F57</f>
        <v>5020420</v>
      </c>
      <c r="G55" s="82">
        <f>G56+G57</f>
        <v>5000000</v>
      </c>
      <c r="H55" s="82">
        <f>H56+H57</f>
        <v>20420</v>
      </c>
      <c r="I55" s="82">
        <f>I56+I57</f>
        <v>0</v>
      </c>
      <c r="J55" s="13"/>
      <c r="O55" s="78">
        <f t="shared" si="0"/>
        <v>0</v>
      </c>
    </row>
    <row r="56" spans="1:15" s="55" customFormat="1" ht="81" customHeight="1">
      <c r="A56" s="97">
        <v>2417110</v>
      </c>
      <c r="B56" s="97">
        <v>7110</v>
      </c>
      <c r="C56" s="98" t="s">
        <v>139</v>
      </c>
      <c r="D56" s="87" t="s">
        <v>140</v>
      </c>
      <c r="E56" s="99" t="s">
        <v>141</v>
      </c>
      <c r="F56" s="82">
        <f>G56+H56</f>
        <v>5000000</v>
      </c>
      <c r="G56" s="100">
        <v>5000000</v>
      </c>
      <c r="H56" s="83"/>
      <c r="I56" s="100"/>
      <c r="J56" s="58"/>
      <c r="O56" s="84">
        <f t="shared" si="0"/>
        <v>0</v>
      </c>
    </row>
    <row r="57" spans="1:15" s="55" customFormat="1" ht="99" customHeight="1">
      <c r="A57" s="97">
        <v>2418340</v>
      </c>
      <c r="B57" s="97">
        <v>8340</v>
      </c>
      <c r="C57" s="98" t="s">
        <v>134</v>
      </c>
      <c r="D57" s="87" t="s">
        <v>135</v>
      </c>
      <c r="E57" s="91" t="s">
        <v>131</v>
      </c>
      <c r="F57" s="82">
        <f>G57+H57</f>
        <v>20420</v>
      </c>
      <c r="G57" s="100"/>
      <c r="H57" s="83">
        <v>20420</v>
      </c>
      <c r="I57" s="100"/>
      <c r="J57" s="58"/>
      <c r="O57" s="84">
        <f t="shared" si="0"/>
        <v>0</v>
      </c>
    </row>
    <row r="58" spans="1:15" s="3" customFormat="1" ht="90" customHeight="1">
      <c r="A58" s="35" t="s">
        <v>78</v>
      </c>
      <c r="B58" s="36"/>
      <c r="C58" s="36"/>
      <c r="D58" s="33" t="s">
        <v>79</v>
      </c>
      <c r="E58" s="37"/>
      <c r="F58" s="66">
        <f>F61+F62+F63+F64+F60</f>
        <v>4541547</v>
      </c>
      <c r="G58" s="66">
        <f>G61+G62+G63+G64+G60</f>
        <v>980000</v>
      </c>
      <c r="H58" s="66">
        <f>H61+H62+H63+H64+H60</f>
        <v>3561547</v>
      </c>
      <c r="I58" s="66">
        <f>I61+I62+I63+I64+I60</f>
        <v>400000</v>
      </c>
      <c r="J58" s="13"/>
      <c r="O58" s="78">
        <f t="shared" si="0"/>
        <v>0</v>
      </c>
    </row>
    <row r="59" spans="1:15" s="3" customFormat="1" ht="90" customHeight="1">
      <c r="A59" s="35" t="s">
        <v>80</v>
      </c>
      <c r="B59" s="36"/>
      <c r="C59" s="36"/>
      <c r="D59" s="33" t="s">
        <v>81</v>
      </c>
      <c r="E59" s="37"/>
      <c r="F59" s="66">
        <f>F61+F62+F63+F64+F60</f>
        <v>4541547</v>
      </c>
      <c r="G59" s="67">
        <f>G61+G62+G63+G64+G60</f>
        <v>980000</v>
      </c>
      <c r="H59" s="67">
        <f>H61+H62+H63+H64+H60</f>
        <v>3561547</v>
      </c>
      <c r="I59" s="67">
        <f>I61+I62+I63+I64+I60</f>
        <v>400000</v>
      </c>
      <c r="J59" s="13"/>
      <c r="O59" s="78">
        <f t="shared" si="0"/>
        <v>0</v>
      </c>
    </row>
    <row r="60" spans="1:15" s="55" customFormat="1" ht="106.5" customHeight="1">
      <c r="A60" s="35" t="s">
        <v>162</v>
      </c>
      <c r="B60" s="36" t="s">
        <v>163</v>
      </c>
      <c r="C60" s="36" t="s">
        <v>164</v>
      </c>
      <c r="D60" s="37" t="s">
        <v>165</v>
      </c>
      <c r="E60" s="37" t="s">
        <v>166</v>
      </c>
      <c r="F60" s="82">
        <f>G60+H60</f>
        <v>550000</v>
      </c>
      <c r="G60" s="68">
        <v>150000</v>
      </c>
      <c r="H60" s="68">
        <v>400000</v>
      </c>
      <c r="I60" s="68">
        <v>400000</v>
      </c>
      <c r="J60" s="58"/>
      <c r="O60" s="84">
        <f t="shared" si="0"/>
        <v>0</v>
      </c>
    </row>
    <row r="61" spans="1:15" s="102" customFormat="1" ht="90" customHeight="1">
      <c r="A61" s="85" t="s">
        <v>142</v>
      </c>
      <c r="B61" s="85" t="s">
        <v>143</v>
      </c>
      <c r="C61" s="85" t="s">
        <v>144</v>
      </c>
      <c r="D61" s="86" t="s">
        <v>145</v>
      </c>
      <c r="E61" s="86" t="s">
        <v>146</v>
      </c>
      <c r="F61" s="82">
        <f t="shared" si="1"/>
        <v>3161547</v>
      </c>
      <c r="G61" s="100"/>
      <c r="H61" s="100">
        <f>601547+2560000</f>
        <v>3161547</v>
      </c>
      <c r="I61" s="100">
        <f>I62+I63+I64</f>
        <v>0</v>
      </c>
      <c r="J61" s="101"/>
      <c r="O61" s="84">
        <f t="shared" si="0"/>
        <v>0</v>
      </c>
    </row>
    <row r="62" spans="1:15" s="55" customFormat="1" ht="90" customHeight="1">
      <c r="A62" s="36" t="s">
        <v>82</v>
      </c>
      <c r="B62" s="36" t="s">
        <v>83</v>
      </c>
      <c r="C62" s="36" t="s">
        <v>84</v>
      </c>
      <c r="D62" s="37" t="s">
        <v>85</v>
      </c>
      <c r="E62" s="37" t="s">
        <v>86</v>
      </c>
      <c r="F62" s="66">
        <f t="shared" si="1"/>
        <v>130000</v>
      </c>
      <c r="G62" s="68">
        <v>130000</v>
      </c>
      <c r="H62" s="42"/>
      <c r="I62" s="68"/>
      <c r="J62" s="58"/>
      <c r="O62" s="84">
        <f t="shared" si="0"/>
        <v>0</v>
      </c>
    </row>
    <row r="63" spans="1:15" s="55" customFormat="1" ht="90" customHeight="1">
      <c r="A63" s="85" t="s">
        <v>147</v>
      </c>
      <c r="B63" s="85" t="s">
        <v>148</v>
      </c>
      <c r="C63" s="85" t="s">
        <v>84</v>
      </c>
      <c r="D63" s="86" t="s">
        <v>149</v>
      </c>
      <c r="E63" s="86" t="s">
        <v>150</v>
      </c>
      <c r="F63" s="82">
        <f t="shared" si="1"/>
        <v>200000</v>
      </c>
      <c r="G63" s="100">
        <v>200000</v>
      </c>
      <c r="H63" s="83"/>
      <c r="I63" s="100"/>
      <c r="J63" s="58"/>
      <c r="O63" s="84">
        <f t="shared" si="0"/>
        <v>0</v>
      </c>
    </row>
    <row r="64" spans="1:15" s="55" customFormat="1" ht="109.5" customHeight="1">
      <c r="A64" s="85" t="s">
        <v>151</v>
      </c>
      <c r="B64" s="85" t="s">
        <v>152</v>
      </c>
      <c r="C64" s="85" t="s">
        <v>153</v>
      </c>
      <c r="D64" s="86" t="s">
        <v>154</v>
      </c>
      <c r="E64" s="86" t="s">
        <v>155</v>
      </c>
      <c r="F64" s="82">
        <f t="shared" si="1"/>
        <v>500000</v>
      </c>
      <c r="G64" s="100">
        <v>500000</v>
      </c>
      <c r="H64" s="83"/>
      <c r="I64" s="100"/>
      <c r="J64" s="58"/>
      <c r="O64" s="84">
        <f t="shared" si="0"/>
        <v>0</v>
      </c>
    </row>
    <row r="65" spans="1:15" s="3" customFormat="1" ht="67.5" customHeight="1">
      <c r="A65" s="33">
        <v>3700000</v>
      </c>
      <c r="B65" s="33"/>
      <c r="C65" s="33"/>
      <c r="D65" s="33" t="s">
        <v>60</v>
      </c>
      <c r="E65" s="37"/>
      <c r="F65" s="66">
        <f aca="true" t="shared" si="2" ref="F65:F75">G65+H65</f>
        <v>29209524</v>
      </c>
      <c r="G65" s="66">
        <f>G66</f>
        <v>2981000</v>
      </c>
      <c r="H65" s="66">
        <f>H66</f>
        <v>26228524</v>
      </c>
      <c r="I65" s="66">
        <f>I66</f>
        <v>16675000</v>
      </c>
      <c r="J65" s="13"/>
      <c r="O65" s="78">
        <f t="shared" si="0"/>
        <v>0</v>
      </c>
    </row>
    <row r="66" spans="1:15" s="3" customFormat="1" ht="62.25" customHeight="1">
      <c r="A66" s="33">
        <v>3710000</v>
      </c>
      <c r="B66" s="33"/>
      <c r="C66" s="33"/>
      <c r="D66" s="33" t="s">
        <v>59</v>
      </c>
      <c r="E66" s="37"/>
      <c r="F66" s="69">
        <f aca="true" t="shared" si="3" ref="F66:M66">+F67+F69+F70+F71+F72+F73+F75+F76+F68+F74</f>
        <v>29209524</v>
      </c>
      <c r="G66" s="69">
        <f t="shared" si="3"/>
        <v>2981000</v>
      </c>
      <c r="H66" s="69">
        <f t="shared" si="3"/>
        <v>26228524</v>
      </c>
      <c r="I66" s="69">
        <f t="shared" si="3"/>
        <v>16675000</v>
      </c>
      <c r="J66" s="69">
        <f t="shared" si="3"/>
        <v>0</v>
      </c>
      <c r="K66" s="69">
        <f t="shared" si="3"/>
        <v>0</v>
      </c>
      <c r="L66" s="69">
        <f t="shared" si="3"/>
        <v>0</v>
      </c>
      <c r="M66" s="69">
        <f t="shared" si="3"/>
        <v>0</v>
      </c>
      <c r="N66" s="69"/>
      <c r="O66" s="78">
        <f t="shared" si="0"/>
        <v>0</v>
      </c>
    </row>
    <row r="67" spans="1:15" s="55" customFormat="1" ht="145.5" customHeight="1">
      <c r="A67" s="71">
        <v>3719320</v>
      </c>
      <c r="B67" s="80" t="s">
        <v>92</v>
      </c>
      <c r="C67" s="80" t="s">
        <v>54</v>
      </c>
      <c r="D67" s="103" t="s">
        <v>93</v>
      </c>
      <c r="E67" s="104" t="s">
        <v>50</v>
      </c>
      <c r="F67" s="83">
        <f t="shared" si="2"/>
        <v>12810000</v>
      </c>
      <c r="G67" s="83"/>
      <c r="H67" s="83">
        <v>12810000</v>
      </c>
      <c r="I67" s="83">
        <v>12810000</v>
      </c>
      <c r="J67" s="58"/>
      <c r="O67" s="84">
        <f t="shared" si="0"/>
        <v>0</v>
      </c>
    </row>
    <row r="68" spans="1:15" s="55" customFormat="1" ht="145.5" customHeight="1">
      <c r="A68" s="132" t="s">
        <v>55</v>
      </c>
      <c r="B68" s="137" t="s">
        <v>56</v>
      </c>
      <c r="C68" s="137" t="s">
        <v>54</v>
      </c>
      <c r="D68" s="120" t="s">
        <v>87</v>
      </c>
      <c r="E68" s="43" t="s">
        <v>77</v>
      </c>
      <c r="F68" s="42">
        <f>G68+H68</f>
        <v>777400</v>
      </c>
      <c r="G68" s="42"/>
      <c r="H68" s="83">
        <f>26000+751400</f>
        <v>777400</v>
      </c>
      <c r="I68" s="42"/>
      <c r="J68" s="58"/>
      <c r="O68" s="84">
        <f t="shared" si="0"/>
        <v>0</v>
      </c>
    </row>
    <row r="69" spans="1:15" s="55" customFormat="1" ht="106.5" customHeight="1">
      <c r="A69" s="136"/>
      <c r="B69" s="138"/>
      <c r="C69" s="138"/>
      <c r="D69" s="127"/>
      <c r="E69" s="104" t="s">
        <v>119</v>
      </c>
      <c r="F69" s="83">
        <f t="shared" si="2"/>
        <v>1115000</v>
      </c>
      <c r="G69" s="83"/>
      <c r="H69" s="83">
        <v>1115000</v>
      </c>
      <c r="I69" s="83">
        <v>1115000</v>
      </c>
      <c r="J69" s="58"/>
      <c r="O69" s="84">
        <f t="shared" si="0"/>
        <v>0</v>
      </c>
    </row>
    <row r="70" spans="1:15" s="55" customFormat="1" ht="192" customHeight="1">
      <c r="A70" s="136"/>
      <c r="B70" s="138"/>
      <c r="C70" s="138"/>
      <c r="D70" s="127"/>
      <c r="E70" s="105" t="s">
        <v>121</v>
      </c>
      <c r="F70" s="83">
        <f t="shared" si="2"/>
        <v>1250000</v>
      </c>
      <c r="G70" s="83"/>
      <c r="H70" s="83">
        <v>1250000</v>
      </c>
      <c r="I70" s="83">
        <v>1250000</v>
      </c>
      <c r="J70" s="58"/>
      <c r="O70" s="84">
        <f t="shared" si="0"/>
        <v>0</v>
      </c>
    </row>
    <row r="71" spans="1:15" s="55" customFormat="1" ht="58.5" customHeight="1">
      <c r="A71" s="136"/>
      <c r="B71" s="138"/>
      <c r="C71" s="138"/>
      <c r="D71" s="127"/>
      <c r="E71" s="105" t="s">
        <v>122</v>
      </c>
      <c r="F71" s="83">
        <f t="shared" si="2"/>
        <v>1280000</v>
      </c>
      <c r="G71" s="83">
        <v>1280000</v>
      </c>
      <c r="H71" s="83"/>
      <c r="I71" s="83"/>
      <c r="J71" s="58"/>
      <c r="O71" s="84">
        <f t="shared" si="0"/>
        <v>0</v>
      </c>
    </row>
    <row r="72" spans="1:15" s="55" customFormat="1" ht="132.75" customHeight="1">
      <c r="A72" s="136"/>
      <c r="B72" s="138"/>
      <c r="C72" s="138"/>
      <c r="D72" s="127"/>
      <c r="E72" s="105" t="s">
        <v>123</v>
      </c>
      <c r="F72" s="83">
        <f t="shared" si="2"/>
        <v>2500000</v>
      </c>
      <c r="G72" s="83">
        <v>1000000</v>
      </c>
      <c r="H72" s="83">
        <v>1500000</v>
      </c>
      <c r="I72" s="83">
        <v>1500000</v>
      </c>
      <c r="J72" s="58"/>
      <c r="O72" s="84">
        <f t="shared" si="0"/>
        <v>0</v>
      </c>
    </row>
    <row r="73" spans="1:15" s="55" customFormat="1" ht="142.5" customHeight="1">
      <c r="A73" s="136"/>
      <c r="B73" s="138"/>
      <c r="C73" s="138"/>
      <c r="D73" s="127"/>
      <c r="E73" s="105" t="s">
        <v>15</v>
      </c>
      <c r="F73" s="83">
        <f t="shared" si="2"/>
        <v>356000</v>
      </c>
      <c r="G73" s="83">
        <v>356000</v>
      </c>
      <c r="H73" s="83"/>
      <c r="I73" s="83"/>
      <c r="J73" s="58"/>
      <c r="O73" s="84">
        <f t="shared" si="0"/>
        <v>0</v>
      </c>
    </row>
    <row r="74" spans="1:15" s="55" customFormat="1" ht="85.5" customHeight="1">
      <c r="A74" s="136"/>
      <c r="B74" s="138"/>
      <c r="C74" s="138"/>
      <c r="D74" s="127"/>
      <c r="E74" s="105" t="s">
        <v>167</v>
      </c>
      <c r="F74" s="83">
        <f t="shared" si="2"/>
        <v>80000</v>
      </c>
      <c r="G74" s="106">
        <v>80000</v>
      </c>
      <c r="H74" s="83"/>
      <c r="I74" s="83"/>
      <c r="J74" s="58"/>
      <c r="O74" s="84">
        <f aca="true" t="shared" si="4" ref="O74:O93">H74+G74-F74</f>
        <v>0</v>
      </c>
    </row>
    <row r="75" spans="1:15" s="55" customFormat="1" ht="78" customHeight="1">
      <c r="A75" s="133"/>
      <c r="B75" s="139"/>
      <c r="C75" s="139"/>
      <c r="D75" s="121"/>
      <c r="E75" s="105" t="s">
        <v>120</v>
      </c>
      <c r="F75" s="83">
        <f t="shared" si="2"/>
        <v>265000</v>
      </c>
      <c r="G75" s="83">
        <v>265000</v>
      </c>
      <c r="H75" s="83"/>
      <c r="I75" s="83"/>
      <c r="J75" s="58"/>
      <c r="O75" s="84">
        <f t="shared" si="4"/>
        <v>0</v>
      </c>
    </row>
    <row r="76" spans="1:15" s="55" customFormat="1" ht="123" customHeight="1">
      <c r="A76" s="72" t="s">
        <v>136</v>
      </c>
      <c r="B76" s="79" t="s">
        <v>137</v>
      </c>
      <c r="C76" s="79" t="s">
        <v>54</v>
      </c>
      <c r="D76" s="114" t="s">
        <v>138</v>
      </c>
      <c r="E76" s="91" t="s">
        <v>131</v>
      </c>
      <c r="F76" s="83">
        <f>G76+H76</f>
        <v>8776124</v>
      </c>
      <c r="G76" s="83"/>
      <c r="H76" s="83">
        <v>8776124</v>
      </c>
      <c r="I76" s="83"/>
      <c r="J76" s="58"/>
      <c r="O76" s="84">
        <f t="shared" si="4"/>
        <v>0</v>
      </c>
    </row>
    <row r="77" spans="1:15" s="3" customFormat="1" ht="39" customHeight="1">
      <c r="A77" s="59"/>
      <c r="B77" s="51"/>
      <c r="C77" s="51"/>
      <c r="D77" s="33" t="s">
        <v>74</v>
      </c>
      <c r="E77" s="77"/>
      <c r="F77" s="66">
        <f>F9+F14+F18+F27+F44+F50+F65+F58+F37+F34+F23+F54</f>
        <v>217314654</v>
      </c>
      <c r="G77" s="66">
        <f>G9+G14+G18+G27+G44+G50+G65+G58+G37+G34+G23+G54</f>
        <v>128593417</v>
      </c>
      <c r="H77" s="66">
        <f>H9+H14+H18+H27+H44+H50+H65+H58+H37+H34+H23+H54</f>
        <v>88721237</v>
      </c>
      <c r="I77" s="66">
        <f>I9+I14+I18+I27+I44+I50+I65+I58+I37+I34+I23+I54</f>
        <v>63526508</v>
      </c>
      <c r="O77" s="78">
        <f t="shared" si="4"/>
        <v>0</v>
      </c>
    </row>
    <row r="78" spans="1:15" s="3" customFormat="1" ht="12.75" customHeight="1">
      <c r="A78" s="60"/>
      <c r="B78" s="44"/>
      <c r="C78" s="44"/>
      <c r="D78" s="34"/>
      <c r="E78" s="44"/>
      <c r="F78" s="44"/>
      <c r="G78" s="45"/>
      <c r="H78" s="45"/>
      <c r="I78" s="45"/>
      <c r="N78" s="57"/>
      <c r="O78" s="78">
        <f t="shared" si="4"/>
        <v>0</v>
      </c>
    </row>
    <row r="79" spans="1:15" s="3" customFormat="1" ht="42.75" customHeight="1" hidden="1">
      <c r="A79" s="24"/>
      <c r="B79" s="5"/>
      <c r="C79" s="5"/>
      <c r="D79" s="1"/>
      <c r="E79" s="1"/>
      <c r="F79" s="1"/>
      <c r="G79" s="6"/>
      <c r="H79" s="6"/>
      <c r="I79" s="2"/>
      <c r="O79" s="78">
        <f t="shared" si="4"/>
        <v>0</v>
      </c>
    </row>
    <row r="80" spans="1:15" s="12" customFormat="1" ht="15" hidden="1">
      <c r="A80" s="23"/>
      <c r="B80" s="3"/>
      <c r="C80" s="3"/>
      <c r="D80" s="17"/>
      <c r="E80" s="3"/>
      <c r="F80" s="3"/>
      <c r="G80" s="8">
        <f>'[1]Лист1'!D$85</f>
        <v>135349810</v>
      </c>
      <c r="H80" s="8">
        <f>'[1]Лист1'!E$85</f>
        <v>64410311</v>
      </c>
      <c r="I80" s="8">
        <f>'[1]Лист1'!F$85</f>
        <v>199760121</v>
      </c>
      <c r="O80" s="62">
        <f t="shared" si="4"/>
        <v>199760121</v>
      </c>
    </row>
    <row r="81" spans="1:15" s="12" customFormat="1" ht="15" hidden="1">
      <c r="A81" s="25"/>
      <c r="D81" s="18"/>
      <c r="G81" s="8">
        <f>G77-G80</f>
        <v>-6756393</v>
      </c>
      <c r="H81" s="8">
        <f>H77-H80</f>
        <v>24310926</v>
      </c>
      <c r="I81" s="8">
        <f>I77-I80</f>
        <v>-136233613</v>
      </c>
      <c r="O81" s="62">
        <f t="shared" si="4"/>
        <v>17554533</v>
      </c>
    </row>
    <row r="82" spans="1:15" s="12" customFormat="1" ht="15" hidden="1">
      <c r="A82" s="25"/>
      <c r="D82" s="18"/>
      <c r="G82" s="10"/>
      <c r="H82" s="10"/>
      <c r="O82" s="62">
        <f t="shared" si="4"/>
        <v>0</v>
      </c>
    </row>
    <row r="83" spans="1:15" s="12" customFormat="1" ht="15" hidden="1">
      <c r="A83" s="25"/>
      <c r="D83" s="18"/>
      <c r="G83" s="10"/>
      <c r="H83" s="9" t="e">
        <f>H21+#REF!+#REF!+#REF!+#REF!+#REF!+#REF!+#REF!+#REF!+#REF!+#REF!+#REF!+#REF!+#REF!+#REF!+#REF!+#REF!+#REF!+#REF!</f>
        <v>#REF!</v>
      </c>
      <c r="O83" s="62" t="e">
        <f t="shared" si="4"/>
        <v>#REF!</v>
      </c>
    </row>
    <row r="84" spans="1:15" s="12" customFormat="1" ht="15" hidden="1">
      <c r="A84" s="25"/>
      <c r="D84" s="18"/>
      <c r="G84" s="10"/>
      <c r="H84" s="10"/>
      <c r="O84" s="62">
        <f t="shared" si="4"/>
        <v>0</v>
      </c>
    </row>
    <row r="85" spans="1:15" s="12" customFormat="1" ht="15" hidden="1">
      <c r="A85" s="25"/>
      <c r="D85" s="18"/>
      <c r="G85" s="10"/>
      <c r="H85" s="10"/>
      <c r="O85" s="62">
        <f t="shared" si="4"/>
        <v>0</v>
      </c>
    </row>
    <row r="86" spans="1:15" s="12" customFormat="1" ht="15" hidden="1">
      <c r="A86" s="25"/>
      <c r="D86" s="18"/>
      <c r="G86" s="10"/>
      <c r="H86" s="10"/>
      <c r="O86" s="62">
        <f t="shared" si="4"/>
        <v>0</v>
      </c>
    </row>
    <row r="87" spans="1:15" s="12" customFormat="1" ht="15" hidden="1">
      <c r="A87" s="25"/>
      <c r="D87" s="18"/>
      <c r="G87" s="10"/>
      <c r="H87" s="10"/>
      <c r="O87" s="62">
        <f t="shared" si="4"/>
        <v>0</v>
      </c>
    </row>
    <row r="88" spans="1:15" s="12" customFormat="1" ht="18" hidden="1">
      <c r="A88" s="25"/>
      <c r="D88" s="18"/>
      <c r="G88" s="10"/>
      <c r="H88" s="10"/>
      <c r="K88" s="7"/>
      <c r="O88" s="62">
        <f t="shared" si="4"/>
        <v>0</v>
      </c>
    </row>
    <row r="89" spans="1:15" s="12" customFormat="1" ht="18" hidden="1">
      <c r="A89" s="25"/>
      <c r="D89" s="18"/>
      <c r="G89" s="10"/>
      <c r="H89" s="10"/>
      <c r="K89" s="7">
        <v>189503071</v>
      </c>
      <c r="M89" s="12">
        <v>1886690</v>
      </c>
      <c r="O89" s="62">
        <f t="shared" si="4"/>
        <v>0</v>
      </c>
    </row>
    <row r="90" spans="1:15" s="12" customFormat="1" ht="18" hidden="1">
      <c r="A90" s="25"/>
      <c r="D90" s="18"/>
      <c r="G90" s="10"/>
      <c r="H90" s="10"/>
      <c r="K90" s="61">
        <f>I77-K89</f>
        <v>-125976563</v>
      </c>
      <c r="M90" s="62" t="e">
        <f>M89+#REF!+#REF!</f>
        <v>#REF!</v>
      </c>
      <c r="O90" s="62">
        <f t="shared" si="4"/>
        <v>0</v>
      </c>
    </row>
    <row r="91" spans="1:15" s="12" customFormat="1" ht="18" hidden="1">
      <c r="A91" s="25"/>
      <c r="D91" s="18"/>
      <c r="G91" s="10"/>
      <c r="H91" s="10"/>
      <c r="K91" s="7"/>
      <c r="M91" s="62" t="e">
        <f>#REF!</f>
        <v>#REF!</v>
      </c>
      <c r="O91" s="62">
        <f t="shared" si="4"/>
        <v>0</v>
      </c>
    </row>
    <row r="92" spans="1:15" s="12" customFormat="1" ht="29.25" customHeight="1">
      <c r="A92" s="25"/>
      <c r="D92" s="18"/>
      <c r="F92" s="61">
        <f>F9+F14+F18+F23+F27+F37+F44+F50+F54+F58+F65+F34</f>
        <v>217314654</v>
      </c>
      <c r="G92" s="8">
        <f>G9+G14+G18+G23+G27+G34+G37+G44+G50+G54+G58+G65</f>
        <v>128593417</v>
      </c>
      <c r="H92" s="8">
        <f>H9+H14+H18+H23+H27+H34+H37+H44+H50+H54+H58+H65</f>
        <v>88721237</v>
      </c>
      <c r="I92" s="8">
        <f>I9+I14+I18+I23+I27+I37+I44+I50+I54+I58+I65</f>
        <v>63526508</v>
      </c>
      <c r="J92" s="10"/>
      <c r="K92" s="10"/>
      <c r="L92" s="10"/>
      <c r="M92" s="10"/>
      <c r="N92" s="10"/>
      <c r="O92" s="62">
        <f t="shared" si="4"/>
        <v>0</v>
      </c>
    </row>
    <row r="93" spans="1:15" s="12" customFormat="1" ht="30" customHeight="1">
      <c r="A93" s="25"/>
      <c r="D93" s="18"/>
      <c r="F93" s="8">
        <f>F77-F92</f>
        <v>0</v>
      </c>
      <c r="G93" s="8">
        <f>G77-G92</f>
        <v>0</v>
      </c>
      <c r="H93" s="8">
        <f>H77-H92</f>
        <v>0</v>
      </c>
      <c r="I93" s="8">
        <f>I77-I92</f>
        <v>0</v>
      </c>
      <c r="J93" s="10"/>
      <c r="K93" s="10"/>
      <c r="L93" s="10"/>
      <c r="M93" s="10"/>
      <c r="N93" s="10"/>
      <c r="O93" s="62">
        <f t="shared" si="4"/>
        <v>0</v>
      </c>
    </row>
    <row r="94" spans="1:14" s="12" customFormat="1" ht="24" customHeight="1">
      <c r="A94" s="25"/>
      <c r="D94" s="18"/>
      <c r="F94" s="10"/>
      <c r="G94" s="22"/>
      <c r="H94" s="22"/>
      <c r="I94" s="22"/>
      <c r="J94" s="22"/>
      <c r="K94" s="22"/>
      <c r="L94" s="22"/>
      <c r="M94" s="22"/>
      <c r="N94" s="10"/>
    </row>
    <row r="95" spans="1:9" s="20" customFormat="1" ht="14.25">
      <c r="A95" s="25"/>
      <c r="B95" s="12"/>
      <c r="C95" s="12"/>
      <c r="D95" s="18"/>
      <c r="E95" s="12"/>
      <c r="F95" s="12"/>
      <c r="G95" s="19"/>
      <c r="H95" s="19"/>
      <c r="I95" s="19"/>
    </row>
    <row r="96" spans="1:9" s="20" customFormat="1" ht="14.25">
      <c r="A96" s="26"/>
      <c r="D96" s="21"/>
      <c r="G96" s="19"/>
      <c r="H96" s="19"/>
      <c r="I96" s="19"/>
    </row>
    <row r="97" spans="1:9" s="107" customFormat="1" ht="30.75" customHeight="1">
      <c r="A97" s="26"/>
      <c r="B97" s="20"/>
      <c r="C97" s="20"/>
      <c r="D97" s="21"/>
      <c r="E97" s="20"/>
      <c r="F97" s="20"/>
      <c r="G97" s="19"/>
      <c r="H97" s="19"/>
      <c r="I97" s="65"/>
    </row>
    <row r="98" spans="1:9" s="107" customFormat="1" ht="45" customHeight="1">
      <c r="A98" s="108"/>
      <c r="D98" s="109"/>
      <c r="G98" s="10"/>
      <c r="H98" s="10"/>
      <c r="I98" s="65"/>
    </row>
  </sheetData>
  <sheetProtection/>
  <mergeCells count="34">
    <mergeCell ref="A68:A75"/>
    <mergeCell ref="B68:B75"/>
    <mergeCell ref="C68:C75"/>
    <mergeCell ref="A16:A17"/>
    <mergeCell ref="B16:B17"/>
    <mergeCell ref="C16:C17"/>
    <mergeCell ref="H6:I6"/>
    <mergeCell ref="D68:D75"/>
    <mergeCell ref="E42:E43"/>
    <mergeCell ref="B6:B7"/>
    <mergeCell ref="E6:E7"/>
    <mergeCell ref="C6:C7"/>
    <mergeCell ref="D16:D17"/>
    <mergeCell ref="B30:B31"/>
    <mergeCell ref="C30:C31"/>
    <mergeCell ref="D30:D31"/>
    <mergeCell ref="D41:D42"/>
    <mergeCell ref="E20:E22"/>
    <mergeCell ref="A6:A7"/>
    <mergeCell ref="E39:E40"/>
    <mergeCell ref="A30:A31"/>
    <mergeCell ref="A41:A42"/>
    <mergeCell ref="B41:B42"/>
    <mergeCell ref="C41:C42"/>
    <mergeCell ref="F2:I2"/>
    <mergeCell ref="F3:I3"/>
    <mergeCell ref="E47:E48"/>
    <mergeCell ref="G6:G7"/>
    <mergeCell ref="F6:F7"/>
    <mergeCell ref="A4:I4"/>
    <mergeCell ref="A46:A47"/>
    <mergeCell ref="B46:B47"/>
    <mergeCell ref="D46:D47"/>
    <mergeCell ref="C46:C47"/>
  </mergeCells>
  <printOptions horizontalCentered="1"/>
  <pageMargins left="0.5905511811023623" right="0.1968503937007874" top="0.1968503937007874" bottom="0.1968503937007874" header="0" footer="0.1968503937007874"/>
  <pageSetup fitToHeight="4" horizontalDpi="600" verticalDpi="600" orientation="portrait" paperSize="9" scale="43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Іванова</cp:lastModifiedBy>
  <cp:lastPrinted>2019-02-21T16:51:10Z</cp:lastPrinted>
  <dcterms:created xsi:type="dcterms:W3CDTF">2008-01-03T14:25:14Z</dcterms:created>
  <dcterms:modified xsi:type="dcterms:W3CDTF">2019-02-22T12:26:18Z</dcterms:modified>
  <cp:category/>
  <cp:version/>
  <cp:contentType/>
  <cp:contentStatus/>
</cp:coreProperties>
</file>