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tabRatio="591" activeTab="0"/>
  </bookViews>
  <sheets>
    <sheet name="Штат. розпис" sheetId="1" r:id="rId1"/>
  </sheets>
  <definedNames>
    <definedName name="_xlnm.Print_Area" localSheetId="0">'Штат. розпис'!$A$1:$AE$100</definedName>
  </definedNames>
  <calcPr fullCalcOnLoad="1"/>
</workbook>
</file>

<file path=xl/sharedStrings.xml><?xml version="1.0" encoding="utf-8"?>
<sst xmlns="http://schemas.openxmlformats.org/spreadsheetml/2006/main" count="112" uniqueCount="97">
  <si>
    <t>Тарифний розряд</t>
  </si>
  <si>
    <t>Посадовий оклад (грн.)</t>
  </si>
  <si>
    <t>%</t>
  </si>
  <si>
    <t>За вислугу років</t>
  </si>
  <si>
    <t>За класність водіям</t>
  </si>
  <si>
    <t>Сума</t>
  </si>
  <si>
    <t>За перевірку зошитів</t>
  </si>
  <si>
    <t>За класне  керівництво</t>
  </si>
  <si>
    <t>За завідування кабінетами, майстернями, ділянками</t>
  </si>
  <si>
    <t>За шкідливі умови</t>
  </si>
  <si>
    <t>За престижність зг. Пост. КМУ                                                     №373 від 23.03.2011р.</t>
  </si>
  <si>
    <t>За завідування бібліотечним фондом</t>
  </si>
  <si>
    <t>Педагогічні працівники</t>
  </si>
  <si>
    <t>Всього</t>
  </si>
  <si>
    <t>Спеціалісти</t>
  </si>
  <si>
    <t>Молодший обслуговуючий персонал</t>
  </si>
  <si>
    <t>ЗАТВЕРДЖУЮ</t>
  </si>
  <si>
    <t>М. П.</t>
  </si>
  <si>
    <t>(число, місяць, рік)</t>
  </si>
  <si>
    <t>Головний бухгалтер</t>
  </si>
  <si>
    <t>ПОГОДЖЕНО:</t>
  </si>
  <si>
    <t xml:space="preserve">Голова ПК      </t>
  </si>
  <si>
    <t>ЗАТВЕРДЖЕНО
Наказ Міністерства фінансів України 28 січня 2002 року № 57 (у редакції наказу Міністерства фінансів України від 26 листопада 2012 року № 1220)</t>
  </si>
  <si>
    <t>За особливі умови роботи зг.Пост.                   КМУ №1073 від 30.09.2009р.</t>
  </si>
  <si>
    <t>зг.Пост. КМУ №1096 від 25.08.2004р.</t>
  </si>
  <si>
    <t xml:space="preserve">Надбавки </t>
  </si>
  <si>
    <t xml:space="preserve">Доплати </t>
  </si>
  <si>
    <t>( назва установи)</t>
  </si>
  <si>
    <t>Фонд заробітної плати на місяць (грн.)</t>
  </si>
  <si>
    <t>Підвищення посадового окладу</t>
  </si>
  <si>
    <t>За роботу у нічний час</t>
  </si>
  <si>
    <t>За роботу з дезефікуючими засобами</t>
  </si>
  <si>
    <t>№ п/п</t>
  </si>
  <si>
    <t xml:space="preserve">Сума </t>
  </si>
  <si>
    <t>За завідування відділенням, за збільшеня обсягу робіт, ведденя ділової документації</t>
  </si>
  <si>
    <t>Назва структурного підрозділу та посад</t>
  </si>
  <si>
    <t>Кількість штатних посад</t>
  </si>
  <si>
    <t>Директор</t>
  </si>
  <si>
    <t>Педагог-організатор</t>
  </si>
  <si>
    <t>Практичний психолог</t>
  </si>
  <si>
    <t>Соціальний педагог</t>
  </si>
  <si>
    <t>Вчителі 1-4 класів</t>
  </si>
  <si>
    <t>Вчителі 5-9 класів</t>
  </si>
  <si>
    <t>Вихователі</t>
  </si>
  <si>
    <t>Бібліотекар</t>
  </si>
  <si>
    <t>Лікар-педіатр</t>
  </si>
  <si>
    <t>Сестра медична</t>
  </si>
  <si>
    <t>Бухгалтер</t>
  </si>
  <si>
    <t>Лаборант</t>
  </si>
  <si>
    <t>Шеф-кухар</t>
  </si>
  <si>
    <t>Молодша сестра медична</t>
  </si>
  <si>
    <t>Помічник вихователя</t>
  </si>
  <si>
    <t>Сторож</t>
  </si>
  <si>
    <t>Оператор пральних машин</t>
  </si>
  <si>
    <t>Машиніст котельної установки</t>
  </si>
  <si>
    <t>Машиніст котельної установки (сезонний)</t>
  </si>
  <si>
    <t>Золяр (сезонний)</t>
  </si>
  <si>
    <t>Кухар</t>
  </si>
  <si>
    <t>Разом</t>
  </si>
  <si>
    <t>Технік з експлуатації і ремонту устаткування</t>
  </si>
  <si>
    <t xml:space="preserve">Швачка </t>
  </si>
  <si>
    <t>Технік з експлуатації мереж і споруд водопровідно-каналізаційного господарства</t>
  </si>
  <si>
    <t>Каштелян</t>
  </si>
  <si>
    <t>Прибиральник службових приміщень</t>
  </si>
  <si>
    <t>Взуттьовик з ремонту взуття</t>
  </si>
  <si>
    <t>Робітник з компл. обслугов. й ремонту будинків</t>
  </si>
  <si>
    <t>Водій автотранспортних засобів</t>
  </si>
  <si>
    <t>за тип закладу</t>
  </si>
  <si>
    <t>Згідно постанови КМУ №22 від 11.01.2018 10%</t>
  </si>
  <si>
    <t>За почесне  звання</t>
  </si>
  <si>
    <t>За звання (10-15%)</t>
  </si>
  <si>
    <t>Секретар-друкарка</t>
  </si>
  <si>
    <t>Ірина БОРДЮЖАН</t>
  </si>
  <si>
    <t>Тамара ВАСИЛЬЧУК</t>
  </si>
  <si>
    <t>За обслуговування комп'ютерної техніки</t>
  </si>
  <si>
    <t>Підсобний робітник</t>
  </si>
  <si>
    <t>Комірник</t>
  </si>
  <si>
    <t>За ненормований                                              робочий день</t>
  </si>
  <si>
    <t>(підпис)</t>
  </si>
  <si>
    <t>ПОГОДЖЕНО</t>
  </si>
  <si>
    <t>Голова Хмельницької обласної ради</t>
  </si>
  <si>
    <t>____________________   Віолета ЛАБАЗЮК</t>
  </si>
  <si>
    <t xml:space="preserve">  "____"  ______________  2021р.</t>
  </si>
  <si>
    <t>М.П.</t>
  </si>
  <si>
    <t>на 1 липня 2021 року</t>
  </si>
  <si>
    <t>Фонд заробітної плати на  липень-грудень 2021 року (грн.)</t>
  </si>
  <si>
    <t>Заступник директора з навчально-виховної роботи</t>
  </si>
  <si>
    <t>Плужненська гімназія Хмельницької обласної ради</t>
  </si>
  <si>
    <t>Т.в.о. директора Плужненської гімназії Хмельницької обласної ради</t>
  </si>
  <si>
    <t>Оксана ГУРСЬКА</t>
  </si>
  <si>
    <t xml:space="preserve">  ШТАТНИЙ РОЗПИС</t>
  </si>
  <si>
    <t>Сестра медична з дієтичного харчування</t>
  </si>
  <si>
    <t>Помічник директора по господарській част.</t>
  </si>
  <si>
    <t>Двірник</t>
  </si>
  <si>
    <t>Перукар</t>
  </si>
  <si>
    <r>
      <t xml:space="preserve">штат в кількості </t>
    </r>
    <r>
      <rPr>
        <b/>
        <sz val="14"/>
        <rFont val="Times New Roman"/>
        <family val="1"/>
      </rPr>
      <t>81,57</t>
    </r>
    <r>
      <rPr>
        <sz val="14"/>
        <rFont val="Times New Roman"/>
        <family val="1"/>
      </rPr>
      <t xml:space="preserve"> штатних одиниць</t>
    </r>
  </si>
  <si>
    <r>
      <t xml:space="preserve">з місячним фондом заробітної плати за посадовими окладами </t>
    </r>
    <r>
      <rPr>
        <b/>
        <sz val="14"/>
        <rFont val="Times New Roman"/>
        <family val="1"/>
      </rPr>
      <t>П'ятсот тридцять п</t>
    </r>
    <r>
      <rPr>
        <b/>
        <sz val="14"/>
        <rFont val="Calibri"/>
        <family val="2"/>
      </rPr>
      <t>''</t>
    </r>
    <r>
      <rPr>
        <b/>
        <sz val="14"/>
        <rFont val="Times New Roman"/>
        <family val="1"/>
      </rPr>
      <t>ять тисяч вісімдесят сім грн. 44 коп. (535087,44 грн.)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</si>
</sst>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[$-422]d\ mmmm\ yyyy&quot; р.&quot;"/>
    <numFmt numFmtId="199" formatCode="#,##0.00\ &quot;грн.&quot;"/>
  </numFmts>
  <fonts count="6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i/>
      <u val="single"/>
      <sz val="1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Arial"/>
      <family val="2"/>
    </font>
    <font>
      <b/>
      <sz val="11.5"/>
      <name val="Arial"/>
      <family val="2"/>
    </font>
    <font>
      <b/>
      <i/>
      <sz val="11.5"/>
      <name val="Arial"/>
      <family val="2"/>
    </font>
    <font>
      <b/>
      <i/>
      <sz val="11.5"/>
      <name val="Times New Roman"/>
      <family val="1"/>
    </font>
    <font>
      <i/>
      <sz val="11.5"/>
      <name val="Arial"/>
      <family val="2"/>
    </font>
    <font>
      <sz val="12"/>
      <name val="Arial"/>
      <family val="2"/>
    </font>
    <font>
      <i/>
      <sz val="11.5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.5"/>
      <color indexed="10"/>
      <name val="Arial"/>
      <family val="2"/>
    </font>
    <font>
      <b/>
      <sz val="11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.5"/>
      <color rgb="FFFF0000"/>
      <name val="Arial"/>
      <family val="2"/>
    </font>
    <font>
      <b/>
      <sz val="11.5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3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8" fillId="0" borderId="0" xfId="0" applyFont="1" applyAlignment="1">
      <alignment/>
    </xf>
    <xf numFmtId="2" fontId="59" fillId="0" borderId="0" xfId="0" applyNumberFormat="1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9" fillId="0" borderId="0" xfId="0" applyFont="1" applyAlignment="1">
      <alignment/>
    </xf>
    <xf numFmtId="2" fontId="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2" fontId="13" fillId="0" borderId="10" xfId="0" applyNumberFormat="1" applyFont="1" applyBorder="1" applyAlignment="1">
      <alignment horizontal="left" wrapText="1"/>
    </xf>
    <xf numFmtId="9" fontId="14" fillId="0" borderId="1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94" fontId="3" fillId="0" borderId="10" xfId="42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/>
    </xf>
    <xf numFmtId="2" fontId="14" fillId="30" borderId="10" xfId="0" applyNumberFormat="1" applyFont="1" applyFill="1" applyBorder="1" applyAlignment="1">
      <alignment horizontal="center"/>
    </xf>
    <xf numFmtId="1" fontId="14" fillId="3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61" fillId="0" borderId="0" xfId="0" applyNumberFormat="1" applyFont="1" applyAlignment="1">
      <alignment/>
    </xf>
    <xf numFmtId="0" fontId="16" fillId="31" borderId="0" xfId="0" applyFont="1" applyFill="1" applyAlignment="1">
      <alignment/>
    </xf>
    <xf numFmtId="2" fontId="15" fillId="0" borderId="0" xfId="0" applyNumberFormat="1" applyFont="1" applyAlignment="1">
      <alignment/>
    </xf>
    <xf numFmtId="1" fontId="14" fillId="0" borderId="11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94" fontId="3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2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left"/>
    </xf>
    <xf numFmtId="2" fontId="13" fillId="0" borderId="12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center" wrapText="1"/>
    </xf>
    <xf numFmtId="1" fontId="13" fillId="0" borderId="12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left" wrapText="1"/>
    </xf>
    <xf numFmtId="2" fontId="13" fillId="0" borderId="12" xfId="0" applyNumberFormat="1" applyFont="1" applyBorder="1" applyAlignment="1">
      <alignment horizontal="left" wrapText="1"/>
    </xf>
    <xf numFmtId="196" fontId="14" fillId="0" borderId="11" xfId="0" applyNumberFormat="1" applyFont="1" applyBorder="1" applyAlignment="1">
      <alignment horizontal="center"/>
    </xf>
    <xf numFmtId="196" fontId="14" fillId="0" borderId="12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left" wrapText="1"/>
    </xf>
    <xf numFmtId="2" fontId="2" fillId="0" borderId="13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left" wrapText="1"/>
    </xf>
    <xf numFmtId="196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96" fontId="13" fillId="0" borderId="11" xfId="0" applyNumberFormat="1" applyFont="1" applyBorder="1" applyAlignment="1">
      <alignment horizontal="center"/>
    </xf>
    <xf numFmtId="196" fontId="13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67"/>
  <sheetViews>
    <sheetView tabSelected="1" view="pageBreakPreview" zoomScale="75" zoomScaleNormal="75" zoomScaleSheetLayoutView="75" zoomScalePageLayoutView="62" workbookViewId="0" topLeftCell="C1">
      <selection activeCell="AG44" sqref="AG44"/>
    </sheetView>
  </sheetViews>
  <sheetFormatPr defaultColWidth="9.140625" defaultRowHeight="12.75"/>
  <cols>
    <col min="1" max="1" width="4.28125" style="9" customWidth="1"/>
    <col min="2" max="2" width="26.00390625" style="9" customWidth="1"/>
    <col min="3" max="3" width="6.140625" style="9" customWidth="1"/>
    <col min="4" max="4" width="5.421875" style="9" customWidth="1"/>
    <col min="5" max="5" width="11.00390625" style="1" customWidth="1"/>
    <col min="6" max="6" width="5.140625" style="1" customWidth="1"/>
    <col min="7" max="7" width="10.421875" style="1" customWidth="1"/>
    <col min="8" max="8" width="9.7109375" style="1" customWidth="1"/>
    <col min="9" max="9" width="8.421875" style="1" customWidth="1"/>
    <col min="10" max="10" width="9.28125" style="1" customWidth="1"/>
    <col min="11" max="11" width="10.00390625" style="1" customWidth="1"/>
    <col min="12" max="12" width="8.28125" style="1" customWidth="1"/>
    <col min="13" max="13" width="4.421875" style="1" customWidth="1"/>
    <col min="14" max="14" width="8.28125" style="1" customWidth="1"/>
    <col min="15" max="15" width="8.57421875" style="1" customWidth="1"/>
    <col min="16" max="16" width="9.8515625" style="1" customWidth="1"/>
    <col min="17" max="17" width="9.421875" style="1" customWidth="1"/>
    <col min="18" max="18" width="8.28125" style="1" customWidth="1"/>
    <col min="19" max="19" width="7.140625" style="1" customWidth="1"/>
    <col min="20" max="20" width="4.421875" style="1" customWidth="1"/>
    <col min="21" max="21" width="8.28125" style="1" customWidth="1"/>
    <col min="22" max="22" width="4.57421875" style="1" customWidth="1"/>
    <col min="23" max="23" width="9.421875" style="1" customWidth="1"/>
    <col min="24" max="24" width="4.140625" style="1" customWidth="1"/>
    <col min="25" max="25" width="8.421875" style="1" customWidth="1"/>
    <col min="26" max="26" width="4.00390625" style="1" customWidth="1"/>
    <col min="27" max="27" width="8.57421875" style="1" customWidth="1"/>
    <col min="28" max="28" width="7.28125" style="1" customWidth="1"/>
    <col min="29" max="29" width="5.421875" style="1" customWidth="1"/>
    <col min="30" max="30" width="11.7109375" style="1" customWidth="1"/>
    <col min="31" max="31" width="12.28125" style="1" customWidth="1"/>
    <col min="34" max="34" width="14.57421875" style="0" customWidth="1"/>
    <col min="36" max="36" width="10.7109375" style="0" bestFit="1" customWidth="1"/>
  </cols>
  <sheetData>
    <row r="1" spans="1:31" s="6" customFormat="1" ht="15.75" customHeight="1">
      <c r="A1" s="9"/>
      <c r="B1" s="65" t="s">
        <v>79</v>
      </c>
      <c r="C1" s="65"/>
      <c r="D1" s="65"/>
      <c r="E1" s="65"/>
      <c r="F1" s="65"/>
      <c r="G1" s="11"/>
      <c r="H1" s="11"/>
      <c r="I1" s="11"/>
      <c r="J1" s="11"/>
      <c r="K1" s="11"/>
      <c r="L1" s="11"/>
      <c r="M1" s="1"/>
      <c r="N1" s="1"/>
      <c r="O1" s="1"/>
      <c r="P1" s="1"/>
      <c r="Q1" s="75" t="s">
        <v>22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6" customFormat="1" ht="22.5" customHeight="1">
      <c r="A2" s="9"/>
      <c r="B2" s="13" t="s">
        <v>80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14" customFormat="1" ht="26.25" customHeight="1">
      <c r="A3" s="9"/>
      <c r="B3" s="10" t="s">
        <v>81</v>
      </c>
      <c r="C3" s="13"/>
      <c r="D3" s="13"/>
      <c r="E3" s="13"/>
      <c r="F3" s="13"/>
      <c r="G3" s="12"/>
      <c r="H3" s="12"/>
      <c r="I3" s="12"/>
      <c r="J3" s="12"/>
      <c r="K3" s="10"/>
      <c r="L3" s="10"/>
      <c r="M3" s="10"/>
      <c r="N3" s="10"/>
      <c r="O3" s="10"/>
      <c r="P3" s="10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6" customFormat="1" ht="20.25" customHeight="1">
      <c r="A4" s="9"/>
      <c r="B4" s="66" t="s">
        <v>82</v>
      </c>
      <c r="C4" s="67"/>
      <c r="D4" s="67"/>
      <c r="E4" s="67"/>
      <c r="F4" s="67"/>
      <c r="G4" s="15"/>
      <c r="H4" s="15"/>
      <c r="I4" s="15"/>
      <c r="J4" s="63"/>
      <c r="K4" s="63"/>
      <c r="L4" s="63"/>
      <c r="M4" s="1"/>
      <c r="N4" s="1"/>
      <c r="O4" s="1"/>
      <c r="P4" s="1"/>
      <c r="Q4" s="76" t="s">
        <v>16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s="4" customFormat="1" ht="18.75" customHeight="1">
      <c r="A5" s="9"/>
      <c r="B5" s="67" t="s">
        <v>83</v>
      </c>
      <c r="C5" s="13"/>
      <c r="D5" s="13"/>
      <c r="E5" s="13"/>
      <c r="F5" s="13"/>
      <c r="G5" s="63"/>
      <c r="H5" s="63"/>
      <c r="I5" s="63"/>
      <c r="J5" s="63"/>
      <c r="K5" s="15"/>
      <c r="L5" s="15"/>
      <c r="M5" s="1"/>
      <c r="N5" s="1"/>
      <c r="O5" s="1"/>
      <c r="P5" s="1"/>
      <c r="Q5" s="75" t="s">
        <v>95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31" s="4" customFormat="1" ht="42.75" customHeight="1">
      <c r="A6" s="9"/>
      <c r="B6" s="9"/>
      <c r="C6" s="64"/>
      <c r="D6" s="64"/>
      <c r="E6" s="64"/>
      <c r="F6" s="64"/>
      <c r="G6" s="15"/>
      <c r="H6" s="15"/>
      <c r="I6" s="15"/>
      <c r="J6" s="15"/>
      <c r="K6" s="15"/>
      <c r="L6" s="15"/>
      <c r="M6" s="1"/>
      <c r="N6" s="1"/>
      <c r="O6" s="1"/>
      <c r="P6" s="1"/>
      <c r="Q6" s="75" t="s">
        <v>96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s="4" customFormat="1" ht="27.75" customHeight="1">
      <c r="A7" s="9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"/>
      <c r="N7" s="1"/>
      <c r="O7" s="1"/>
      <c r="P7" s="1"/>
      <c r="Q7" s="75" t="s">
        <v>88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s="4" customFormat="1" ht="30.75" customHeight="1">
      <c r="A8" s="9"/>
      <c r="B8" s="9"/>
      <c r="C8" s="9"/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77"/>
      <c r="R8" s="77"/>
      <c r="S8" s="77"/>
      <c r="T8" s="77"/>
      <c r="U8" s="77"/>
      <c r="V8" s="78" t="s">
        <v>89</v>
      </c>
      <c r="W8" s="78"/>
      <c r="X8" s="78"/>
      <c r="Y8" s="78"/>
      <c r="Z8" s="78"/>
      <c r="AA8" s="78"/>
      <c r="AB8" s="78"/>
      <c r="AC8" s="78"/>
      <c r="AD8" s="78"/>
      <c r="AE8" s="78"/>
    </row>
    <row r="9" spans="1:31" s="4" customFormat="1" ht="18">
      <c r="A9" s="9"/>
      <c r="B9" s="9"/>
      <c r="C9" s="9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9" t="s">
        <v>78</v>
      </c>
      <c r="R9" s="79"/>
      <c r="S9" s="79"/>
      <c r="T9" s="79"/>
      <c r="U9" s="79"/>
      <c r="V9" s="13"/>
      <c r="W9" s="13"/>
      <c r="X9" s="13"/>
      <c r="Y9" s="13"/>
      <c r="Z9" s="13"/>
      <c r="AA9" s="16"/>
      <c r="AB9" s="16"/>
      <c r="AC9" s="16"/>
      <c r="AD9" s="16"/>
      <c r="AE9" s="16"/>
    </row>
    <row r="10" spans="1:31" s="4" customFormat="1" ht="18">
      <c r="A10" s="9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80"/>
      <c r="R10" s="77"/>
      <c r="S10" s="77"/>
      <c r="T10" s="77"/>
      <c r="U10" s="77"/>
      <c r="V10" s="81" t="s">
        <v>17</v>
      </c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s="4" customFormat="1" ht="18">
      <c r="A11" s="9"/>
      <c r="B11" s="9"/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79" t="s">
        <v>18</v>
      </c>
      <c r="R11" s="79"/>
      <c r="S11" s="79"/>
      <c r="T11" s="79"/>
      <c r="U11" s="79"/>
      <c r="V11" s="13"/>
      <c r="W11" s="13"/>
      <c r="X11" s="13"/>
      <c r="Y11" s="13"/>
      <c r="Z11" s="13"/>
      <c r="AA11" s="16"/>
      <c r="AB11" s="16"/>
      <c r="AC11" s="16"/>
      <c r="AD11" s="16"/>
      <c r="AE11" s="16"/>
    </row>
    <row r="12" spans="1:31" s="4" customFormat="1" ht="6" customHeight="1">
      <c r="A12" s="20"/>
      <c r="B12" s="20"/>
      <c r="C12" s="20"/>
      <c r="D12" s="2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6" customFormat="1" ht="37.5" customHeight="1">
      <c r="A13" s="82" t="s">
        <v>90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6" customFormat="1" ht="21.75" customHeight="1">
      <c r="A14" s="83" t="s">
        <v>84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6" customFormat="1" ht="29.25" customHeight="1">
      <c r="A15" s="84" t="s">
        <v>87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6" customFormat="1" ht="18.75" customHeight="1">
      <c r="A16" s="85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6" customFormat="1" ht="13.5" customHeight="1">
      <c r="A17" s="68"/>
      <c r="B17" s="68"/>
      <c r="C17" s="68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69" s="55" customFormat="1" ht="30.75" customHeight="1">
      <c r="A18" s="86" t="s">
        <v>32</v>
      </c>
      <c r="B18" s="86" t="s">
        <v>35</v>
      </c>
      <c r="C18" s="87" t="s">
        <v>36</v>
      </c>
      <c r="D18" s="87" t="s">
        <v>0</v>
      </c>
      <c r="E18" s="87" t="s">
        <v>1</v>
      </c>
      <c r="F18" s="88" t="s">
        <v>29</v>
      </c>
      <c r="G18" s="89"/>
      <c r="H18" s="89"/>
      <c r="I18" s="90"/>
      <c r="J18" s="86" t="s">
        <v>25</v>
      </c>
      <c r="K18" s="86"/>
      <c r="L18" s="86"/>
      <c r="M18" s="86"/>
      <c r="N18" s="86"/>
      <c r="O18" s="86"/>
      <c r="P18" s="91" t="s">
        <v>26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53"/>
      <c r="AE18" s="86" t="s">
        <v>85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</row>
    <row r="19" spans="1:69" s="55" customFormat="1" ht="44.25" customHeight="1">
      <c r="A19" s="86"/>
      <c r="B19" s="86"/>
      <c r="C19" s="87"/>
      <c r="D19" s="87"/>
      <c r="E19" s="87"/>
      <c r="F19" s="86" t="s">
        <v>2</v>
      </c>
      <c r="G19" s="86" t="s">
        <v>67</v>
      </c>
      <c r="H19" s="92" t="s">
        <v>68</v>
      </c>
      <c r="I19" s="92" t="s">
        <v>70</v>
      </c>
      <c r="J19" s="95" t="s">
        <v>3</v>
      </c>
      <c r="K19" s="95" t="s">
        <v>10</v>
      </c>
      <c r="L19" s="95" t="s">
        <v>23</v>
      </c>
      <c r="M19" s="95" t="s">
        <v>4</v>
      </c>
      <c r="N19" s="95"/>
      <c r="O19" s="95" t="s">
        <v>69</v>
      </c>
      <c r="P19" s="86" t="s">
        <v>24</v>
      </c>
      <c r="Q19" s="86"/>
      <c r="R19" s="86"/>
      <c r="S19" s="86"/>
      <c r="T19" s="95" t="s">
        <v>77</v>
      </c>
      <c r="U19" s="95"/>
      <c r="V19" s="95" t="s">
        <v>30</v>
      </c>
      <c r="W19" s="95"/>
      <c r="X19" s="95" t="s">
        <v>31</v>
      </c>
      <c r="Y19" s="95"/>
      <c r="Z19" s="95" t="s">
        <v>9</v>
      </c>
      <c r="AA19" s="95"/>
      <c r="AB19" s="95" t="s">
        <v>34</v>
      </c>
      <c r="AC19" s="95" t="s">
        <v>74</v>
      </c>
      <c r="AD19" s="92" t="s">
        <v>28</v>
      </c>
      <c r="AE19" s="86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</row>
    <row r="20" spans="1:69" s="55" customFormat="1" ht="189" customHeight="1">
      <c r="A20" s="86"/>
      <c r="B20" s="86"/>
      <c r="C20" s="87"/>
      <c r="D20" s="87"/>
      <c r="E20" s="87"/>
      <c r="F20" s="86"/>
      <c r="G20" s="86"/>
      <c r="H20" s="93"/>
      <c r="I20" s="93"/>
      <c r="J20" s="95"/>
      <c r="K20" s="95"/>
      <c r="L20" s="95"/>
      <c r="M20" s="95"/>
      <c r="N20" s="95"/>
      <c r="O20" s="95"/>
      <c r="P20" s="95" t="s">
        <v>6</v>
      </c>
      <c r="Q20" s="95" t="s">
        <v>7</v>
      </c>
      <c r="R20" s="95" t="s">
        <v>8</v>
      </c>
      <c r="S20" s="95" t="s">
        <v>11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4"/>
      <c r="AE20" s="86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</row>
    <row r="21" spans="1:31" s="55" customFormat="1" ht="26.25" customHeight="1">
      <c r="A21" s="86"/>
      <c r="B21" s="86"/>
      <c r="C21" s="87"/>
      <c r="D21" s="87"/>
      <c r="E21" s="87"/>
      <c r="F21" s="86"/>
      <c r="G21" s="86"/>
      <c r="H21" s="94"/>
      <c r="I21" s="94"/>
      <c r="J21" s="95"/>
      <c r="K21" s="95"/>
      <c r="L21" s="95"/>
      <c r="M21" s="56" t="s">
        <v>2</v>
      </c>
      <c r="N21" s="56" t="s">
        <v>5</v>
      </c>
      <c r="O21" s="95"/>
      <c r="P21" s="95"/>
      <c r="Q21" s="95"/>
      <c r="R21" s="95"/>
      <c r="S21" s="95"/>
      <c r="T21" s="56" t="s">
        <v>2</v>
      </c>
      <c r="U21" s="56" t="s">
        <v>5</v>
      </c>
      <c r="V21" s="56" t="s">
        <v>2</v>
      </c>
      <c r="W21" s="56" t="s">
        <v>5</v>
      </c>
      <c r="X21" s="56" t="s">
        <v>2</v>
      </c>
      <c r="Y21" s="56" t="s">
        <v>5</v>
      </c>
      <c r="Z21" s="56" t="s">
        <v>2</v>
      </c>
      <c r="AA21" s="56" t="s">
        <v>5</v>
      </c>
      <c r="AB21" s="56" t="s">
        <v>33</v>
      </c>
      <c r="AC21" s="56" t="s">
        <v>5</v>
      </c>
      <c r="AD21" s="56" t="s">
        <v>33</v>
      </c>
      <c r="AE21" s="86"/>
    </row>
    <row r="22" spans="1:31" s="55" customFormat="1" ht="17.25" customHeight="1">
      <c r="A22" s="57">
        <v>1</v>
      </c>
      <c r="B22" s="57">
        <v>2</v>
      </c>
      <c r="C22" s="57">
        <v>3</v>
      </c>
      <c r="D22" s="57">
        <v>4</v>
      </c>
      <c r="E22" s="57">
        <v>5</v>
      </c>
      <c r="F22" s="57">
        <v>6</v>
      </c>
      <c r="G22" s="57">
        <v>7</v>
      </c>
      <c r="H22" s="57">
        <v>8</v>
      </c>
      <c r="I22" s="57">
        <v>9</v>
      </c>
      <c r="J22" s="57">
        <v>10</v>
      </c>
      <c r="K22" s="57">
        <v>11</v>
      </c>
      <c r="L22" s="57">
        <v>12</v>
      </c>
      <c r="M22" s="57">
        <v>13</v>
      </c>
      <c r="N22" s="57">
        <v>14</v>
      </c>
      <c r="O22" s="57">
        <v>15</v>
      </c>
      <c r="P22" s="57">
        <v>16</v>
      </c>
      <c r="Q22" s="57">
        <v>17</v>
      </c>
      <c r="R22" s="57">
        <v>18</v>
      </c>
      <c r="S22" s="57">
        <v>19</v>
      </c>
      <c r="T22" s="57">
        <v>20</v>
      </c>
      <c r="U22" s="57">
        <v>21</v>
      </c>
      <c r="V22" s="57">
        <v>22</v>
      </c>
      <c r="W22" s="57">
        <v>23</v>
      </c>
      <c r="X22" s="57">
        <v>24</v>
      </c>
      <c r="Y22" s="57">
        <v>25</v>
      </c>
      <c r="Z22" s="57">
        <v>26</v>
      </c>
      <c r="AA22" s="57">
        <v>27</v>
      </c>
      <c r="AB22" s="57">
        <v>28</v>
      </c>
      <c r="AC22" s="57">
        <v>29</v>
      </c>
      <c r="AD22" s="57">
        <v>30</v>
      </c>
      <c r="AE22" s="57">
        <v>31</v>
      </c>
    </row>
    <row r="23" spans="1:31" s="6" customFormat="1" ht="23.25" customHeight="1">
      <c r="A23" s="103" t="s">
        <v>12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30" customFormat="1" ht="18" customHeight="1">
      <c r="A24" s="24">
        <v>1</v>
      </c>
      <c r="B24" s="25" t="s">
        <v>37</v>
      </c>
      <c r="C24" s="24">
        <v>1</v>
      </c>
      <c r="D24" s="24">
        <v>17</v>
      </c>
      <c r="E24" s="29">
        <v>8010</v>
      </c>
      <c r="F24" s="28">
        <v>10</v>
      </c>
      <c r="G24" s="29">
        <f>ROUND(E24*0.1,2)</f>
        <v>801</v>
      </c>
      <c r="H24" s="29">
        <f>ROUND(E24*0.1,2)</f>
        <v>801</v>
      </c>
      <c r="I24" s="29"/>
      <c r="J24" s="29">
        <f>ROUND((E24+G24+H24)*0.3,2)</f>
        <v>2883.6</v>
      </c>
      <c r="K24" s="29">
        <f>ROUND((E24+G24+H24)*0.3,2)</f>
        <v>2883.6</v>
      </c>
      <c r="L24" s="29"/>
      <c r="M24" s="28"/>
      <c r="N24" s="29"/>
      <c r="O24" s="29"/>
      <c r="P24" s="29"/>
      <c r="Q24" s="29"/>
      <c r="R24" s="29"/>
      <c r="S24" s="29"/>
      <c r="T24" s="28"/>
      <c r="U24" s="29"/>
      <c r="V24" s="28"/>
      <c r="W24" s="29"/>
      <c r="X24" s="28"/>
      <c r="Y24" s="29"/>
      <c r="Z24" s="28"/>
      <c r="AA24" s="29"/>
      <c r="AB24" s="29"/>
      <c r="AC24" s="29"/>
      <c r="AD24" s="27">
        <f>E24+G24+H24+I24+J24+K24+O24+P24+Q24+R24+U24+AA24</f>
        <v>15379.2</v>
      </c>
      <c r="AE24" s="27">
        <f>AD24*6</f>
        <v>92275.20000000001</v>
      </c>
    </row>
    <row r="25" spans="1:31" s="30" customFormat="1" ht="46.5" customHeight="1">
      <c r="A25" s="24">
        <v>2</v>
      </c>
      <c r="B25" s="36" t="s">
        <v>86</v>
      </c>
      <c r="C25" s="24">
        <v>1</v>
      </c>
      <c r="D25" s="58">
        <v>0.9</v>
      </c>
      <c r="E25" s="29">
        <f>ROUND(E24*0.9,2)</f>
        <v>7209</v>
      </c>
      <c r="F25" s="28">
        <v>10</v>
      </c>
      <c r="G25" s="29">
        <f aca="true" t="shared" si="0" ref="G25:G35">ROUND(E25*0.1,2)</f>
        <v>720.9</v>
      </c>
      <c r="H25" s="29">
        <f aca="true" t="shared" si="1" ref="H25:H35">ROUND(E25*0.1,2)</f>
        <v>720.9</v>
      </c>
      <c r="I25" s="29"/>
      <c r="J25" s="29">
        <f>ROUND((E25+G25+H25)*0.2,2)</f>
        <v>1730.16</v>
      </c>
      <c r="K25" s="29">
        <f>ROUND((E25+G25+H25)*0.2,2)</f>
        <v>1730.16</v>
      </c>
      <c r="L25" s="29"/>
      <c r="M25" s="28"/>
      <c r="N25" s="29"/>
      <c r="O25" s="29"/>
      <c r="P25" s="29"/>
      <c r="Q25" s="29"/>
      <c r="R25" s="29"/>
      <c r="S25" s="29"/>
      <c r="T25" s="28"/>
      <c r="U25" s="29"/>
      <c r="V25" s="28"/>
      <c r="W25" s="29"/>
      <c r="X25" s="28"/>
      <c r="Y25" s="29"/>
      <c r="Z25" s="28"/>
      <c r="AA25" s="29"/>
      <c r="AB25" s="29"/>
      <c r="AC25" s="29"/>
      <c r="AD25" s="27">
        <f>E25+G25+H25+I25+J25+K25+O25+P25+Q25+R25</f>
        <v>12111.119999999999</v>
      </c>
      <c r="AE25" s="27">
        <f>AD25*6</f>
        <v>72666.72</v>
      </c>
    </row>
    <row r="26" spans="1:31" s="30" customFormat="1" ht="18" customHeight="1">
      <c r="A26" s="107">
        <v>3</v>
      </c>
      <c r="B26" s="113" t="s">
        <v>38</v>
      </c>
      <c r="C26" s="130">
        <v>0.5</v>
      </c>
      <c r="D26" s="107">
        <v>12</v>
      </c>
      <c r="E26" s="29">
        <v>5660</v>
      </c>
      <c r="F26" s="98">
        <v>10</v>
      </c>
      <c r="G26" s="29">
        <f t="shared" si="0"/>
        <v>566</v>
      </c>
      <c r="H26" s="29">
        <f>ROUND(E26*0.1,2)</f>
        <v>566</v>
      </c>
      <c r="I26" s="29"/>
      <c r="J26" s="29">
        <f>ROUND((E26+G26+H26)*0.3,2)</f>
        <v>2037.6</v>
      </c>
      <c r="K26" s="29">
        <f>ROUND((E26+G26+H26)*0.2,2)</f>
        <v>1358.4</v>
      </c>
      <c r="L26" s="29"/>
      <c r="M26" s="28"/>
      <c r="N26" s="29"/>
      <c r="O26" s="29"/>
      <c r="P26" s="29"/>
      <c r="Q26" s="29"/>
      <c r="R26" s="29"/>
      <c r="S26" s="29"/>
      <c r="T26" s="28"/>
      <c r="U26" s="29"/>
      <c r="V26" s="28"/>
      <c r="W26" s="29"/>
      <c r="X26" s="28"/>
      <c r="Y26" s="29"/>
      <c r="Z26" s="28"/>
      <c r="AA26" s="29"/>
      <c r="AB26" s="29"/>
      <c r="AC26" s="29"/>
      <c r="AD26" s="100">
        <f>E27+G27+H27+I27+J27+K27+O27+P27+Q27+R27</f>
        <v>5094</v>
      </c>
      <c r="AE26" s="100">
        <f>AD26*6</f>
        <v>30564</v>
      </c>
    </row>
    <row r="27" spans="1:31" s="30" customFormat="1" ht="18" customHeight="1">
      <c r="A27" s="108"/>
      <c r="B27" s="114"/>
      <c r="C27" s="131"/>
      <c r="D27" s="108"/>
      <c r="E27" s="29">
        <f>E26*C26</f>
        <v>2830</v>
      </c>
      <c r="F27" s="99"/>
      <c r="G27" s="29">
        <f t="shared" si="0"/>
        <v>283</v>
      </c>
      <c r="H27" s="29">
        <f>ROUND(E27*0.1,2)</f>
        <v>283</v>
      </c>
      <c r="I27" s="29"/>
      <c r="J27" s="29">
        <f>ROUND((E27+G27+H27)*0.3,2)</f>
        <v>1018.8</v>
      </c>
      <c r="K27" s="29">
        <f>ROUND((E27+G27+H27)*0.2,2)</f>
        <v>679.2</v>
      </c>
      <c r="L27" s="29"/>
      <c r="M27" s="28"/>
      <c r="N27" s="29"/>
      <c r="O27" s="29"/>
      <c r="P27" s="29"/>
      <c r="Q27" s="29"/>
      <c r="R27" s="29"/>
      <c r="S27" s="29"/>
      <c r="T27" s="28"/>
      <c r="U27" s="29"/>
      <c r="V27" s="28"/>
      <c r="W27" s="29"/>
      <c r="X27" s="28"/>
      <c r="Y27" s="29"/>
      <c r="Z27" s="28"/>
      <c r="AA27" s="29"/>
      <c r="AB27" s="29"/>
      <c r="AC27" s="29"/>
      <c r="AD27" s="101"/>
      <c r="AE27" s="101"/>
    </row>
    <row r="28" spans="1:31" s="30" customFormat="1" ht="32.25" customHeight="1">
      <c r="A28" s="47">
        <v>4</v>
      </c>
      <c r="B28" s="48" t="s">
        <v>39</v>
      </c>
      <c r="C28" s="24">
        <v>1</v>
      </c>
      <c r="D28" s="47">
        <v>11</v>
      </c>
      <c r="E28" s="29">
        <v>5260</v>
      </c>
      <c r="F28" s="28">
        <v>10</v>
      </c>
      <c r="G28" s="29">
        <f t="shared" si="0"/>
        <v>526</v>
      </c>
      <c r="H28" s="29">
        <f t="shared" si="1"/>
        <v>526</v>
      </c>
      <c r="I28" s="29"/>
      <c r="J28" s="29"/>
      <c r="K28" s="29">
        <f>ROUND((E28+G28+H28)*0.2,2)</f>
        <v>1262.4</v>
      </c>
      <c r="L28" s="29"/>
      <c r="M28" s="28"/>
      <c r="N28" s="29"/>
      <c r="O28" s="29"/>
      <c r="P28" s="29"/>
      <c r="Q28" s="29"/>
      <c r="R28" s="29"/>
      <c r="S28" s="29"/>
      <c r="T28" s="28"/>
      <c r="U28" s="29"/>
      <c r="V28" s="28"/>
      <c r="W28" s="29"/>
      <c r="X28" s="28"/>
      <c r="Y28" s="29"/>
      <c r="Z28" s="28"/>
      <c r="AA28" s="29"/>
      <c r="AB28" s="29"/>
      <c r="AC28" s="29"/>
      <c r="AD28" s="27">
        <f>E28+G28+H28+I28+J28+K28+O28+P28+Q28+R28</f>
        <v>7574.4</v>
      </c>
      <c r="AE28" s="27">
        <f>AD28*6</f>
        <v>45446.399999999994</v>
      </c>
    </row>
    <row r="29" spans="1:31" s="30" customFormat="1" ht="18.75" customHeight="1">
      <c r="A29" s="24">
        <v>5</v>
      </c>
      <c r="B29" s="36" t="s">
        <v>40</v>
      </c>
      <c r="C29" s="24">
        <v>1</v>
      </c>
      <c r="D29" s="24">
        <v>11</v>
      </c>
      <c r="E29" s="29">
        <v>5260</v>
      </c>
      <c r="F29" s="28">
        <v>10</v>
      </c>
      <c r="G29" s="29">
        <f t="shared" si="0"/>
        <v>526</v>
      </c>
      <c r="H29" s="29">
        <f t="shared" si="1"/>
        <v>526</v>
      </c>
      <c r="I29" s="29"/>
      <c r="J29" s="29"/>
      <c r="K29" s="29">
        <f>ROUND((E29+G29+H29)*0.2,2)</f>
        <v>1262.4</v>
      </c>
      <c r="L29" s="29"/>
      <c r="M29" s="28"/>
      <c r="N29" s="29"/>
      <c r="O29" s="29"/>
      <c r="P29" s="29"/>
      <c r="Q29" s="29"/>
      <c r="R29" s="29"/>
      <c r="S29" s="29"/>
      <c r="T29" s="28"/>
      <c r="U29" s="29"/>
      <c r="V29" s="28"/>
      <c r="W29" s="29"/>
      <c r="X29" s="28"/>
      <c r="Y29" s="29"/>
      <c r="Z29" s="28"/>
      <c r="AA29" s="29"/>
      <c r="AB29" s="29"/>
      <c r="AC29" s="29"/>
      <c r="AD29" s="27">
        <f>E29+G29+H29+I29+J29+K29+O29+P29+Q29+R29</f>
        <v>7574.4</v>
      </c>
      <c r="AE29" s="27">
        <f>AD29*6</f>
        <v>45446.399999999994</v>
      </c>
    </row>
    <row r="30" spans="1:36" s="30" customFormat="1" ht="15" customHeight="1">
      <c r="A30" s="97">
        <v>6</v>
      </c>
      <c r="B30" s="102" t="s">
        <v>41</v>
      </c>
      <c r="C30" s="96">
        <f>100/18</f>
        <v>5.555555555555555</v>
      </c>
      <c r="D30" s="97"/>
      <c r="E30" s="29">
        <f>ROUND(E31/C30,2)</f>
        <v>5758.15</v>
      </c>
      <c r="F30" s="98">
        <v>10</v>
      </c>
      <c r="G30" s="29">
        <f t="shared" si="0"/>
        <v>575.82</v>
      </c>
      <c r="H30" s="29">
        <f t="shared" si="1"/>
        <v>575.82</v>
      </c>
      <c r="I30" s="29">
        <f>ROUND(I31/C30,2)</f>
        <v>193.83</v>
      </c>
      <c r="J30" s="29">
        <f>ROUND(J31/C30,2)</f>
        <v>1454.33</v>
      </c>
      <c r="K30" s="29">
        <f aca="true" t="shared" si="2" ref="K30:K35">ROUND((E30+G30+H30+I30)*0.2,2)</f>
        <v>1420.72</v>
      </c>
      <c r="L30" s="59"/>
      <c r="M30" s="60"/>
      <c r="N30" s="59"/>
      <c r="O30" s="59"/>
      <c r="P30" s="29">
        <f>ROUND(P31/C30,2)</f>
        <v>992.55</v>
      </c>
      <c r="Q30" s="29">
        <f>ROUND(Q31/C30,2)</f>
        <v>1099.47</v>
      </c>
      <c r="R30" s="29"/>
      <c r="S30" s="29"/>
      <c r="T30" s="28"/>
      <c r="U30" s="29"/>
      <c r="V30" s="28"/>
      <c r="W30" s="29"/>
      <c r="X30" s="28"/>
      <c r="Y30" s="29"/>
      <c r="Z30" s="28"/>
      <c r="AA30" s="29"/>
      <c r="AB30" s="29"/>
      <c r="AC30" s="29"/>
      <c r="AD30" s="100">
        <f>E31+G31+H31+I31+J31+K31+P31+Q31+R31</f>
        <v>67059.37</v>
      </c>
      <c r="AE30" s="100">
        <f>AD30*6</f>
        <v>402356.22</v>
      </c>
      <c r="AF30" s="71"/>
      <c r="AG30" s="71"/>
      <c r="AJ30" s="72"/>
    </row>
    <row r="31" spans="1:36" s="30" customFormat="1" ht="15" customHeight="1">
      <c r="A31" s="97"/>
      <c r="B31" s="102"/>
      <c r="C31" s="96"/>
      <c r="D31" s="97"/>
      <c r="E31" s="29">
        <v>31989.74</v>
      </c>
      <c r="F31" s="99"/>
      <c r="G31" s="29">
        <f>ROUND(E31*0.1,2)</f>
        <v>3198.97</v>
      </c>
      <c r="H31" s="29">
        <f t="shared" si="1"/>
        <v>3198.97</v>
      </c>
      <c r="I31" s="29">
        <v>1076.83</v>
      </c>
      <c r="J31" s="29">
        <v>8079.63</v>
      </c>
      <c r="K31" s="29">
        <f t="shared" si="2"/>
        <v>7892.9</v>
      </c>
      <c r="L31" s="59"/>
      <c r="M31" s="60"/>
      <c r="N31" s="59"/>
      <c r="O31" s="59"/>
      <c r="P31" s="29">
        <v>5514.18</v>
      </c>
      <c r="Q31" s="29">
        <v>6108.15</v>
      </c>
      <c r="R31" s="29"/>
      <c r="S31" s="29"/>
      <c r="T31" s="28"/>
      <c r="U31" s="29"/>
      <c r="V31" s="28"/>
      <c r="W31" s="29"/>
      <c r="X31" s="28"/>
      <c r="Y31" s="29"/>
      <c r="Z31" s="28"/>
      <c r="AA31" s="29"/>
      <c r="AB31" s="29"/>
      <c r="AC31" s="29"/>
      <c r="AD31" s="101"/>
      <c r="AE31" s="101"/>
      <c r="AF31" s="33"/>
      <c r="AG31" s="33"/>
      <c r="AJ31" s="72"/>
    </row>
    <row r="32" spans="1:33" s="30" customFormat="1" ht="15" customHeight="1">
      <c r="A32" s="97">
        <v>7</v>
      </c>
      <c r="B32" s="102" t="s">
        <v>42</v>
      </c>
      <c r="C32" s="96">
        <v>9.28</v>
      </c>
      <c r="D32" s="97"/>
      <c r="E32" s="29">
        <f>ROUND(E33/C32,2)</f>
        <v>5867.41</v>
      </c>
      <c r="F32" s="98">
        <v>10</v>
      </c>
      <c r="G32" s="29">
        <f t="shared" si="0"/>
        <v>586.74</v>
      </c>
      <c r="H32" s="29">
        <f t="shared" si="1"/>
        <v>586.74</v>
      </c>
      <c r="I32" s="29"/>
      <c r="J32" s="29">
        <f>ROUND(J33/C32,2)</f>
        <v>1500.07</v>
      </c>
      <c r="K32" s="29">
        <f t="shared" si="2"/>
        <v>1408.18</v>
      </c>
      <c r="L32" s="59"/>
      <c r="M32" s="60"/>
      <c r="N32" s="59"/>
      <c r="O32" s="59"/>
      <c r="P32" s="29">
        <f>ROUND(P33/C32,2)</f>
        <v>553.91</v>
      </c>
      <c r="Q32" s="29"/>
      <c r="R32" s="29">
        <f>ROUND(R33/C32,2)</f>
        <v>220.47</v>
      </c>
      <c r="S32" s="29"/>
      <c r="T32" s="28"/>
      <c r="U32" s="29"/>
      <c r="V32" s="28"/>
      <c r="W32" s="29"/>
      <c r="X32" s="28"/>
      <c r="Y32" s="29"/>
      <c r="Z32" s="28"/>
      <c r="AA32" s="29"/>
      <c r="AB32" s="29"/>
      <c r="AC32" s="29"/>
      <c r="AD32" s="100">
        <f>E33+G33+H33+I33+J33+K33+P33+Q33+R33</f>
        <v>99514.17</v>
      </c>
      <c r="AE32" s="100">
        <f>AD32*6</f>
        <v>597085.02</v>
      </c>
      <c r="AF32" s="33"/>
      <c r="AG32" s="33"/>
    </row>
    <row r="33" spans="1:31" s="30" customFormat="1" ht="15" customHeight="1">
      <c r="A33" s="97"/>
      <c r="B33" s="102"/>
      <c r="C33" s="96"/>
      <c r="D33" s="97"/>
      <c r="E33" s="29">
        <v>54449.52</v>
      </c>
      <c r="F33" s="99"/>
      <c r="G33" s="29">
        <f t="shared" si="0"/>
        <v>5444.95</v>
      </c>
      <c r="H33" s="29">
        <f t="shared" si="1"/>
        <v>5444.95</v>
      </c>
      <c r="I33" s="29"/>
      <c r="J33" s="29">
        <v>13920.62</v>
      </c>
      <c r="K33" s="29">
        <f t="shared" si="2"/>
        <v>13067.88</v>
      </c>
      <c r="L33" s="59"/>
      <c r="M33" s="60"/>
      <c r="N33" s="59"/>
      <c r="O33" s="59"/>
      <c r="P33" s="29">
        <v>5140.31</v>
      </c>
      <c r="Q33" s="29"/>
      <c r="R33" s="29">
        <v>2045.94</v>
      </c>
      <c r="S33" s="29"/>
      <c r="T33" s="28"/>
      <c r="U33" s="29"/>
      <c r="V33" s="28"/>
      <c r="W33" s="29"/>
      <c r="X33" s="28"/>
      <c r="Y33" s="29"/>
      <c r="Z33" s="28"/>
      <c r="AA33" s="29"/>
      <c r="AB33" s="29"/>
      <c r="AC33" s="29"/>
      <c r="AD33" s="101"/>
      <c r="AE33" s="101"/>
    </row>
    <row r="34" spans="1:31" s="30" customFormat="1" ht="15" customHeight="1">
      <c r="A34" s="107">
        <v>8</v>
      </c>
      <c r="B34" s="109" t="s">
        <v>43</v>
      </c>
      <c r="C34" s="100">
        <v>9.67</v>
      </c>
      <c r="D34" s="107"/>
      <c r="E34" s="29">
        <f>E35/C34</f>
        <v>5623.681489141675</v>
      </c>
      <c r="F34" s="98">
        <v>10</v>
      </c>
      <c r="G34" s="29">
        <f t="shared" si="0"/>
        <v>562.37</v>
      </c>
      <c r="H34" s="29">
        <f t="shared" si="1"/>
        <v>562.37</v>
      </c>
      <c r="I34" s="29"/>
      <c r="J34" s="29">
        <f>J35/C34</f>
        <v>1319.081695966908</v>
      </c>
      <c r="K34" s="29">
        <f t="shared" si="2"/>
        <v>1349.68</v>
      </c>
      <c r="L34" s="59"/>
      <c r="M34" s="60"/>
      <c r="N34" s="59"/>
      <c r="O34" s="59"/>
      <c r="P34" s="29"/>
      <c r="Q34" s="29">
        <f>ROUND(Q35/C34,2)</f>
        <v>865.56</v>
      </c>
      <c r="R34" s="29"/>
      <c r="S34" s="29"/>
      <c r="T34" s="28"/>
      <c r="U34" s="29"/>
      <c r="V34" s="28"/>
      <c r="W34" s="29"/>
      <c r="X34" s="28"/>
      <c r="Y34" s="29"/>
      <c r="Z34" s="28"/>
      <c r="AA34" s="29"/>
      <c r="AB34" s="29"/>
      <c r="AC34" s="29"/>
      <c r="AD34" s="100">
        <f>E35+G35+H35+I35+J35+K35+O35+P35+Q35+R35</f>
        <v>99434.16</v>
      </c>
      <c r="AE34" s="100">
        <f>AD34*6</f>
        <v>596604.96</v>
      </c>
    </row>
    <row r="35" spans="1:31" s="30" customFormat="1" ht="15" customHeight="1">
      <c r="A35" s="108"/>
      <c r="B35" s="110"/>
      <c r="C35" s="101"/>
      <c r="D35" s="108"/>
      <c r="E35" s="29">
        <v>54381</v>
      </c>
      <c r="F35" s="99"/>
      <c r="G35" s="29">
        <f t="shared" si="0"/>
        <v>5438.1</v>
      </c>
      <c r="H35" s="29">
        <f t="shared" si="1"/>
        <v>5438.1</v>
      </c>
      <c r="I35" s="29"/>
      <c r="J35" s="29">
        <v>12755.52</v>
      </c>
      <c r="K35" s="29">
        <f t="shared" si="2"/>
        <v>13051.44</v>
      </c>
      <c r="L35" s="59"/>
      <c r="M35" s="60"/>
      <c r="N35" s="59"/>
      <c r="O35" s="59"/>
      <c r="P35" s="29"/>
      <c r="Q35" s="29">
        <v>8370</v>
      </c>
      <c r="R35" s="29"/>
      <c r="S35" s="29"/>
      <c r="T35" s="28"/>
      <c r="U35" s="29"/>
      <c r="V35" s="28"/>
      <c r="W35" s="29"/>
      <c r="X35" s="28"/>
      <c r="Y35" s="29"/>
      <c r="Z35" s="28"/>
      <c r="AA35" s="29"/>
      <c r="AB35" s="29"/>
      <c r="AC35" s="29"/>
      <c r="AD35" s="101"/>
      <c r="AE35" s="101"/>
    </row>
    <row r="36" spans="1:31" s="30" customFormat="1" ht="18.75" customHeight="1">
      <c r="A36" s="61"/>
      <c r="B36" s="42" t="s">
        <v>13</v>
      </c>
      <c r="C36" s="27">
        <f>SUM(C24:C35)</f>
        <v>29.005555555555553</v>
      </c>
      <c r="D36" s="27"/>
      <c r="E36" s="27">
        <f>E24+E25+E27+E28+E29+E31+E33+E35</f>
        <v>169389.26</v>
      </c>
      <c r="F36" s="27"/>
      <c r="G36" s="27">
        <f>G24+G25+G27+G28+G29+G31+G33+G35</f>
        <v>16938.92</v>
      </c>
      <c r="H36" s="27">
        <f>H24+H25+H27+H28+H29+H31+H33+H35</f>
        <v>16938.92</v>
      </c>
      <c r="I36" s="27">
        <f>I24+I25+I27+I28+I29+I31+I33+I35</f>
        <v>1076.83</v>
      </c>
      <c r="J36" s="27">
        <f>J24+J25+J27+J28+J29+J31+J33+J35</f>
        <v>40388.33</v>
      </c>
      <c r="K36" s="27">
        <f>K24+K25+K27+K28+K29+K31+K33+K35</f>
        <v>41829.98</v>
      </c>
      <c r="L36" s="27"/>
      <c r="M36" s="27"/>
      <c r="N36" s="27"/>
      <c r="O36" s="27"/>
      <c r="P36" s="27">
        <f>P24+P25+P27+P28+P29+P31+P33+P35</f>
        <v>10654.490000000002</v>
      </c>
      <c r="Q36" s="27">
        <f>Q24+Q25+Q27+Q28+Q29+Q31+Q33+Q35</f>
        <v>14478.15</v>
      </c>
      <c r="R36" s="27">
        <f>R24+R25+R27+R28+R29+R31+R33+R35</f>
        <v>2045.94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>
        <f>SUM(AD24:AD35)</f>
        <v>313740.81999999995</v>
      </c>
      <c r="AE36" s="27">
        <f>SUM(AE24:AE35)</f>
        <v>1882444.92</v>
      </c>
    </row>
    <row r="37" spans="1:36" s="22" customFormat="1" ht="30.75" customHeight="1">
      <c r="A37" s="104" t="s">
        <v>14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6"/>
      <c r="AJ37" s="70"/>
    </row>
    <row r="38" spans="1:33" s="30" customFormat="1" ht="18" customHeight="1">
      <c r="A38" s="107">
        <v>9</v>
      </c>
      <c r="B38" s="109" t="s">
        <v>44</v>
      </c>
      <c r="C38" s="125">
        <v>0.5</v>
      </c>
      <c r="D38" s="98">
        <v>8</v>
      </c>
      <c r="E38" s="29">
        <v>4379</v>
      </c>
      <c r="F38" s="73">
        <v>10</v>
      </c>
      <c r="G38" s="29">
        <f aca="true" t="shared" si="3" ref="G38:G43">ROUND(E38*0.1,2)</f>
        <v>437.9</v>
      </c>
      <c r="H38" s="29"/>
      <c r="I38" s="29"/>
      <c r="J38" s="29">
        <f aca="true" t="shared" si="4" ref="J38:J43">ROUND((E38+G38+H38)*0.3,2)</f>
        <v>1445.07</v>
      </c>
      <c r="K38" s="29"/>
      <c r="L38" s="29">
        <f>ROUND((E38+G38)*0.5,2)</f>
        <v>2408.45</v>
      </c>
      <c r="M38" s="28"/>
      <c r="N38" s="29"/>
      <c r="O38" s="29"/>
      <c r="P38" s="29"/>
      <c r="Q38" s="29"/>
      <c r="R38" s="29"/>
      <c r="S38" s="29">
        <f>ROUND((E38+G38)*0.1,2)</f>
        <v>481.69</v>
      </c>
      <c r="T38" s="28"/>
      <c r="U38" s="29"/>
      <c r="V38" s="28"/>
      <c r="W38" s="29"/>
      <c r="X38" s="28"/>
      <c r="Y38" s="29"/>
      <c r="Z38" s="28"/>
      <c r="AA38" s="29"/>
      <c r="AB38" s="29"/>
      <c r="AC38" s="29"/>
      <c r="AD38" s="100">
        <f>E39+G39+J39+K38+L39+S39</f>
        <v>4576.07</v>
      </c>
      <c r="AE38" s="100">
        <f>AD38*6</f>
        <v>27456.42</v>
      </c>
      <c r="AF38" s="33"/>
      <c r="AG38" s="33"/>
    </row>
    <row r="39" spans="1:33" s="30" customFormat="1" ht="18" customHeight="1">
      <c r="A39" s="108"/>
      <c r="B39" s="110"/>
      <c r="C39" s="126"/>
      <c r="D39" s="99"/>
      <c r="E39" s="29">
        <f>E38*C38</f>
        <v>2189.5</v>
      </c>
      <c r="F39" s="74"/>
      <c r="G39" s="29">
        <f t="shared" si="3"/>
        <v>218.95</v>
      </c>
      <c r="H39" s="29"/>
      <c r="I39" s="29"/>
      <c r="J39" s="29">
        <f t="shared" si="4"/>
        <v>722.54</v>
      </c>
      <c r="K39" s="29"/>
      <c r="L39" s="29">
        <f>ROUND((E39+G39)*0.5,2)</f>
        <v>1204.23</v>
      </c>
      <c r="M39" s="28"/>
      <c r="N39" s="29"/>
      <c r="O39" s="29"/>
      <c r="P39" s="29"/>
      <c r="Q39" s="29"/>
      <c r="R39" s="29"/>
      <c r="S39" s="29">
        <f>ROUND((E39+G39)*0.1,2)</f>
        <v>240.85</v>
      </c>
      <c r="T39" s="28"/>
      <c r="U39" s="29"/>
      <c r="V39" s="28"/>
      <c r="W39" s="29"/>
      <c r="X39" s="28"/>
      <c r="Y39" s="29"/>
      <c r="Z39" s="28"/>
      <c r="AA39" s="29"/>
      <c r="AB39" s="29"/>
      <c r="AC39" s="29"/>
      <c r="AD39" s="101"/>
      <c r="AE39" s="101"/>
      <c r="AF39" s="33"/>
      <c r="AG39" s="33"/>
    </row>
    <row r="40" spans="1:33" s="30" customFormat="1" ht="18" customHeight="1">
      <c r="A40" s="97">
        <v>10</v>
      </c>
      <c r="B40" s="102" t="s">
        <v>45</v>
      </c>
      <c r="C40" s="119">
        <v>0.5</v>
      </c>
      <c r="D40" s="117">
        <v>13</v>
      </c>
      <c r="E40" s="29">
        <v>6061</v>
      </c>
      <c r="F40" s="73">
        <v>10</v>
      </c>
      <c r="G40" s="29">
        <f t="shared" si="3"/>
        <v>606.1</v>
      </c>
      <c r="H40" s="29"/>
      <c r="I40" s="29"/>
      <c r="J40" s="29">
        <f t="shared" si="4"/>
        <v>2000.13</v>
      </c>
      <c r="K40" s="29"/>
      <c r="L40" s="29"/>
      <c r="M40" s="28"/>
      <c r="N40" s="29"/>
      <c r="O40" s="29"/>
      <c r="P40" s="29"/>
      <c r="Q40" s="29"/>
      <c r="R40" s="29"/>
      <c r="S40" s="29"/>
      <c r="T40" s="28"/>
      <c r="U40" s="29"/>
      <c r="V40" s="28"/>
      <c r="W40" s="29"/>
      <c r="X40" s="28"/>
      <c r="Y40" s="29"/>
      <c r="Z40" s="28"/>
      <c r="AA40" s="29"/>
      <c r="AB40" s="29">
        <f>ROUND((E40+G40)*0.1,2)</f>
        <v>666.71</v>
      </c>
      <c r="AC40" s="29"/>
      <c r="AD40" s="100">
        <f>E41+G41+J41+K40+L41+S41+AB41</f>
        <v>4666.98</v>
      </c>
      <c r="AE40" s="100">
        <f>AD40*6</f>
        <v>28001.879999999997</v>
      </c>
      <c r="AF40" s="33"/>
      <c r="AG40" s="33"/>
    </row>
    <row r="41" spans="1:33" s="33" customFormat="1" ht="18" customHeight="1">
      <c r="A41" s="117"/>
      <c r="B41" s="118"/>
      <c r="C41" s="119"/>
      <c r="D41" s="117"/>
      <c r="E41" s="29">
        <f>E40*C40</f>
        <v>3030.5</v>
      </c>
      <c r="F41" s="74"/>
      <c r="G41" s="29">
        <f t="shared" si="3"/>
        <v>303.05</v>
      </c>
      <c r="H41" s="29"/>
      <c r="I41" s="29"/>
      <c r="J41" s="29">
        <f t="shared" si="4"/>
        <v>1000.07</v>
      </c>
      <c r="K41" s="29"/>
      <c r="L41" s="29"/>
      <c r="M41" s="28"/>
      <c r="N41" s="29"/>
      <c r="O41" s="29"/>
      <c r="P41" s="29"/>
      <c r="Q41" s="29"/>
      <c r="R41" s="29"/>
      <c r="S41" s="29"/>
      <c r="T41" s="28"/>
      <c r="U41" s="29"/>
      <c r="V41" s="28"/>
      <c r="W41" s="29"/>
      <c r="X41" s="28"/>
      <c r="Y41" s="29"/>
      <c r="Z41" s="28"/>
      <c r="AA41" s="29"/>
      <c r="AB41" s="29">
        <f>ROUND((E41+G41)*0.1,2)</f>
        <v>333.36</v>
      </c>
      <c r="AC41" s="29"/>
      <c r="AD41" s="101"/>
      <c r="AE41" s="101"/>
      <c r="AF41" s="30"/>
      <c r="AG41" s="30"/>
    </row>
    <row r="42" spans="1:33" s="35" customFormat="1" ht="18" customHeight="1">
      <c r="A42" s="24">
        <v>11</v>
      </c>
      <c r="B42" s="25" t="s">
        <v>46</v>
      </c>
      <c r="C42" s="31">
        <v>1</v>
      </c>
      <c r="D42" s="28">
        <v>8</v>
      </c>
      <c r="E42" s="29">
        <v>4379</v>
      </c>
      <c r="F42" s="28">
        <v>10</v>
      </c>
      <c r="G42" s="29">
        <f t="shared" si="3"/>
        <v>437.9</v>
      </c>
      <c r="H42" s="29"/>
      <c r="I42" s="29"/>
      <c r="J42" s="29">
        <f t="shared" si="4"/>
        <v>1445.07</v>
      </c>
      <c r="K42" s="29"/>
      <c r="L42" s="29"/>
      <c r="M42" s="28"/>
      <c r="N42" s="29"/>
      <c r="O42" s="29"/>
      <c r="P42" s="29"/>
      <c r="Q42" s="29"/>
      <c r="R42" s="29"/>
      <c r="S42" s="29"/>
      <c r="T42" s="28"/>
      <c r="U42" s="29"/>
      <c r="V42" s="28"/>
      <c r="W42" s="29"/>
      <c r="X42" s="28"/>
      <c r="Y42" s="29"/>
      <c r="Z42" s="28"/>
      <c r="AA42" s="29"/>
      <c r="AB42" s="29"/>
      <c r="AC42" s="29"/>
      <c r="AD42" s="27">
        <f>E42+G42+J42</f>
        <v>6261.969999999999</v>
      </c>
      <c r="AE42" s="27">
        <f>AD42*6</f>
        <v>37571.81999999999</v>
      </c>
      <c r="AF42" s="33"/>
      <c r="AG42" s="33"/>
    </row>
    <row r="43" spans="1:31" s="30" customFormat="1" ht="30.75" customHeight="1">
      <c r="A43" s="24">
        <v>12</v>
      </c>
      <c r="B43" s="36" t="s">
        <v>91</v>
      </c>
      <c r="C43" s="31">
        <v>1</v>
      </c>
      <c r="D43" s="28">
        <v>6</v>
      </c>
      <c r="E43" s="29">
        <v>3872</v>
      </c>
      <c r="F43" s="28">
        <v>10</v>
      </c>
      <c r="G43" s="29">
        <f t="shared" si="3"/>
        <v>387.2</v>
      </c>
      <c r="H43" s="29"/>
      <c r="I43" s="29"/>
      <c r="J43" s="29">
        <f t="shared" si="4"/>
        <v>1277.76</v>
      </c>
      <c r="K43" s="29"/>
      <c r="L43" s="29"/>
      <c r="M43" s="28"/>
      <c r="N43" s="29"/>
      <c r="O43" s="29"/>
      <c r="P43" s="29"/>
      <c r="Q43" s="29"/>
      <c r="R43" s="29"/>
      <c r="S43" s="29"/>
      <c r="T43" s="28"/>
      <c r="U43" s="29"/>
      <c r="V43" s="28"/>
      <c r="W43" s="29"/>
      <c r="X43" s="28"/>
      <c r="Y43" s="29"/>
      <c r="Z43" s="28"/>
      <c r="AA43" s="29"/>
      <c r="AB43" s="29"/>
      <c r="AC43" s="29"/>
      <c r="AD43" s="27">
        <f>E43+G43+J43</f>
        <v>5536.96</v>
      </c>
      <c r="AE43" s="27">
        <f>AD43*6</f>
        <v>33221.76</v>
      </c>
    </row>
    <row r="44" spans="1:33" s="30" customFormat="1" ht="30" customHeight="1">
      <c r="A44" s="24">
        <v>13</v>
      </c>
      <c r="B44" s="36" t="s">
        <v>92</v>
      </c>
      <c r="C44" s="31">
        <v>1</v>
      </c>
      <c r="D44" s="37">
        <v>0.7</v>
      </c>
      <c r="E44" s="29">
        <f>ROUND(E24*70%,2)</f>
        <v>5607</v>
      </c>
      <c r="F44" s="28"/>
      <c r="G44" s="29"/>
      <c r="H44" s="29"/>
      <c r="I44" s="29"/>
      <c r="J44" s="29"/>
      <c r="K44" s="29"/>
      <c r="L44" s="29"/>
      <c r="M44" s="28"/>
      <c r="N44" s="29"/>
      <c r="O44" s="29"/>
      <c r="P44" s="29"/>
      <c r="Q44" s="29"/>
      <c r="R44" s="29"/>
      <c r="S44" s="29"/>
      <c r="T44" s="28"/>
      <c r="U44" s="29"/>
      <c r="V44" s="28"/>
      <c r="W44" s="29"/>
      <c r="X44" s="28"/>
      <c r="Y44" s="29"/>
      <c r="Z44" s="28"/>
      <c r="AA44" s="29"/>
      <c r="AB44" s="29"/>
      <c r="AC44" s="29"/>
      <c r="AD44" s="27">
        <f aca="true" t="shared" si="5" ref="AD44:AD49">E44+G44+J44</f>
        <v>5607</v>
      </c>
      <c r="AE44" s="27">
        <f aca="true" t="shared" si="6" ref="AE44:AE49">AD44*6</f>
        <v>33642</v>
      </c>
      <c r="AF44" s="33"/>
      <c r="AG44" s="33"/>
    </row>
    <row r="45" spans="1:31" s="30" customFormat="1" ht="17.25" customHeight="1">
      <c r="A45" s="24">
        <v>14</v>
      </c>
      <c r="B45" s="36" t="s">
        <v>19</v>
      </c>
      <c r="C45" s="31">
        <v>1</v>
      </c>
      <c r="D45" s="37">
        <v>0.9</v>
      </c>
      <c r="E45" s="29">
        <f>ROUND(E24*90%,2)</f>
        <v>7209</v>
      </c>
      <c r="F45" s="28"/>
      <c r="G45" s="29"/>
      <c r="H45" s="29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8"/>
      <c r="U45" s="29"/>
      <c r="V45" s="28"/>
      <c r="W45" s="29"/>
      <c r="X45" s="28"/>
      <c r="Y45" s="29"/>
      <c r="Z45" s="28"/>
      <c r="AA45" s="29"/>
      <c r="AB45" s="29"/>
      <c r="AC45" s="29"/>
      <c r="AD45" s="27">
        <f t="shared" si="5"/>
        <v>7209</v>
      </c>
      <c r="AE45" s="27">
        <f t="shared" si="6"/>
        <v>43254</v>
      </c>
    </row>
    <row r="46" spans="1:31" s="30" customFormat="1" ht="17.25" customHeight="1">
      <c r="A46" s="107">
        <v>15</v>
      </c>
      <c r="B46" s="113" t="s">
        <v>47</v>
      </c>
      <c r="C46" s="125">
        <v>2</v>
      </c>
      <c r="D46" s="98">
        <v>8</v>
      </c>
      <c r="E46" s="29">
        <v>4379</v>
      </c>
      <c r="F46" s="28"/>
      <c r="G46" s="29"/>
      <c r="H46" s="29"/>
      <c r="I46" s="29"/>
      <c r="J46" s="29"/>
      <c r="K46" s="29"/>
      <c r="L46" s="29"/>
      <c r="M46" s="28"/>
      <c r="N46" s="29"/>
      <c r="O46" s="29"/>
      <c r="P46" s="29"/>
      <c r="Q46" s="29"/>
      <c r="R46" s="29"/>
      <c r="S46" s="29"/>
      <c r="T46" s="28"/>
      <c r="U46" s="29"/>
      <c r="V46" s="28"/>
      <c r="W46" s="29"/>
      <c r="X46" s="28"/>
      <c r="Y46" s="29"/>
      <c r="Z46" s="28"/>
      <c r="AA46" s="29"/>
      <c r="AB46" s="29"/>
      <c r="AC46" s="29"/>
      <c r="AD46" s="100">
        <f>E47</f>
        <v>8758</v>
      </c>
      <c r="AE46" s="100">
        <f t="shared" si="6"/>
        <v>52548</v>
      </c>
    </row>
    <row r="47" spans="1:31" s="30" customFormat="1" ht="17.25" customHeight="1">
      <c r="A47" s="108"/>
      <c r="B47" s="114"/>
      <c r="C47" s="126"/>
      <c r="D47" s="99"/>
      <c r="E47" s="29">
        <f>E46*C46</f>
        <v>8758</v>
      </c>
      <c r="F47" s="28"/>
      <c r="G47" s="29"/>
      <c r="H47" s="29"/>
      <c r="I47" s="29"/>
      <c r="J47" s="29"/>
      <c r="K47" s="29"/>
      <c r="L47" s="29"/>
      <c r="M47" s="28"/>
      <c r="N47" s="29"/>
      <c r="O47" s="29"/>
      <c r="P47" s="29"/>
      <c r="Q47" s="29"/>
      <c r="R47" s="29"/>
      <c r="S47" s="29"/>
      <c r="T47" s="28"/>
      <c r="U47" s="29"/>
      <c r="V47" s="28"/>
      <c r="W47" s="29"/>
      <c r="X47" s="28"/>
      <c r="Y47" s="29"/>
      <c r="Z47" s="28"/>
      <c r="AA47" s="29"/>
      <c r="AB47" s="29"/>
      <c r="AC47" s="29"/>
      <c r="AD47" s="101"/>
      <c r="AE47" s="101"/>
    </row>
    <row r="48" spans="1:31" s="30" customFormat="1" ht="17.25" customHeight="1">
      <c r="A48" s="38">
        <v>16</v>
      </c>
      <c r="B48" s="39" t="s">
        <v>48</v>
      </c>
      <c r="C48" s="40">
        <v>1</v>
      </c>
      <c r="D48" s="34">
        <v>5</v>
      </c>
      <c r="E48" s="29">
        <v>3631</v>
      </c>
      <c r="F48" s="28"/>
      <c r="G48" s="29"/>
      <c r="H48" s="29"/>
      <c r="I48" s="29"/>
      <c r="J48" s="29"/>
      <c r="K48" s="29"/>
      <c r="L48" s="29"/>
      <c r="M48" s="28"/>
      <c r="N48" s="29"/>
      <c r="O48" s="29"/>
      <c r="P48" s="29"/>
      <c r="Q48" s="29"/>
      <c r="R48" s="29"/>
      <c r="S48" s="29"/>
      <c r="T48" s="28"/>
      <c r="U48" s="29"/>
      <c r="V48" s="28"/>
      <c r="W48" s="29"/>
      <c r="X48" s="28"/>
      <c r="Y48" s="29"/>
      <c r="Z48" s="28"/>
      <c r="AA48" s="29"/>
      <c r="AB48" s="29"/>
      <c r="AC48" s="29"/>
      <c r="AD48" s="27">
        <f t="shared" si="5"/>
        <v>3631</v>
      </c>
      <c r="AE48" s="27">
        <f t="shared" si="6"/>
        <v>21786</v>
      </c>
    </row>
    <row r="49" spans="1:31" s="30" customFormat="1" ht="17.25" customHeight="1">
      <c r="A49" s="24">
        <v>17</v>
      </c>
      <c r="B49" s="36" t="s">
        <v>49</v>
      </c>
      <c r="C49" s="31">
        <v>1</v>
      </c>
      <c r="D49" s="28">
        <v>5</v>
      </c>
      <c r="E49" s="29">
        <v>3631</v>
      </c>
      <c r="F49" s="28"/>
      <c r="G49" s="29"/>
      <c r="H49" s="29"/>
      <c r="I49" s="29"/>
      <c r="J49" s="29"/>
      <c r="K49" s="29"/>
      <c r="L49" s="27"/>
      <c r="M49" s="28"/>
      <c r="N49" s="29"/>
      <c r="O49" s="29"/>
      <c r="P49" s="29"/>
      <c r="Q49" s="29"/>
      <c r="R49" s="29"/>
      <c r="S49" s="29"/>
      <c r="T49" s="28"/>
      <c r="U49" s="29"/>
      <c r="V49" s="28"/>
      <c r="W49" s="29"/>
      <c r="X49" s="28"/>
      <c r="Y49" s="29"/>
      <c r="Z49" s="28"/>
      <c r="AA49" s="29"/>
      <c r="AB49" s="29"/>
      <c r="AC49" s="29"/>
      <c r="AD49" s="27">
        <f t="shared" si="5"/>
        <v>3631</v>
      </c>
      <c r="AE49" s="27">
        <f t="shared" si="6"/>
        <v>21786</v>
      </c>
    </row>
    <row r="50" spans="1:33" s="43" customFormat="1" ht="21.75" customHeight="1">
      <c r="A50" s="41"/>
      <c r="B50" s="42" t="s">
        <v>13</v>
      </c>
      <c r="C50" s="26">
        <f>SUM(C38:C49)</f>
        <v>9</v>
      </c>
      <c r="D50" s="24"/>
      <c r="E50" s="27">
        <f>E39+E41+E42+E43+E44+E45+E47+E48+E49</f>
        <v>42307</v>
      </c>
      <c r="F50" s="27"/>
      <c r="G50" s="27"/>
      <c r="H50" s="27"/>
      <c r="I50" s="27"/>
      <c r="J50" s="27">
        <f>J39+J41+J42+J43+J44+J45+J47+J48+J49</f>
        <v>4445.4400000000005</v>
      </c>
      <c r="K50" s="27"/>
      <c r="L50" s="27">
        <f>L39+L41+L42+L43+L44+L45+L47+L48+L49</f>
        <v>1204.23</v>
      </c>
      <c r="M50" s="27"/>
      <c r="N50" s="27"/>
      <c r="O50" s="27"/>
      <c r="P50" s="27"/>
      <c r="Q50" s="27"/>
      <c r="R50" s="27"/>
      <c r="S50" s="27">
        <f>S39+S41+S42+S43+S44+S45+S47+S48+S49</f>
        <v>240.85</v>
      </c>
      <c r="T50" s="27"/>
      <c r="U50" s="27"/>
      <c r="V50" s="27"/>
      <c r="W50" s="27"/>
      <c r="X50" s="27"/>
      <c r="Y50" s="27"/>
      <c r="Z50" s="27"/>
      <c r="AA50" s="27"/>
      <c r="AB50" s="27">
        <f>AB39+AB41+AB42+AB43+AB44+AB45+AB47+AB48+AB49</f>
        <v>333.36</v>
      </c>
      <c r="AC50" s="27"/>
      <c r="AD50" s="27">
        <f>SUM(AD38:AD49)</f>
        <v>49877.979999999996</v>
      </c>
      <c r="AE50" s="27">
        <f>SUM(AE38:AE49)</f>
        <v>299267.88</v>
      </c>
      <c r="AF50" s="30"/>
      <c r="AG50" s="30"/>
    </row>
    <row r="51" spans="1:33" s="23" customFormat="1" ht="30.75" customHeight="1">
      <c r="A51" s="104" t="s">
        <v>15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22"/>
      <c r="AG51" s="22"/>
    </row>
    <row r="52" spans="1:31" s="30" customFormat="1" ht="17.25" customHeight="1">
      <c r="A52" s="97">
        <v>18</v>
      </c>
      <c r="B52" s="120" t="s">
        <v>50</v>
      </c>
      <c r="C52" s="117">
        <v>2</v>
      </c>
      <c r="D52" s="117">
        <v>2</v>
      </c>
      <c r="E52" s="29">
        <v>2910</v>
      </c>
      <c r="F52" s="73">
        <v>10</v>
      </c>
      <c r="G52" s="29">
        <f>ROUND(E52*0.1,2)</f>
        <v>291</v>
      </c>
      <c r="H52" s="29"/>
      <c r="I52" s="29"/>
      <c r="J52" s="29"/>
      <c r="K52" s="29"/>
      <c r="L52" s="29"/>
      <c r="M52" s="28"/>
      <c r="N52" s="29"/>
      <c r="O52" s="29"/>
      <c r="P52" s="29"/>
      <c r="Q52" s="29"/>
      <c r="R52" s="29"/>
      <c r="S52" s="29"/>
      <c r="T52" s="28"/>
      <c r="U52" s="29"/>
      <c r="V52" s="28"/>
      <c r="W52" s="29"/>
      <c r="X52" s="98">
        <v>10</v>
      </c>
      <c r="Y52" s="29">
        <f>ROUND((E52+G52)*0.1,2)</f>
        <v>320.1</v>
      </c>
      <c r="Z52" s="28"/>
      <c r="AA52" s="29"/>
      <c r="AB52" s="29"/>
      <c r="AC52" s="29"/>
      <c r="AD52" s="100">
        <f>E53+G53+Y53</f>
        <v>7042.2</v>
      </c>
      <c r="AE52" s="100">
        <f>AD52*6</f>
        <v>42253.2</v>
      </c>
    </row>
    <row r="53" spans="1:31" s="30" customFormat="1" ht="17.25" customHeight="1">
      <c r="A53" s="117"/>
      <c r="B53" s="118"/>
      <c r="C53" s="117"/>
      <c r="D53" s="117"/>
      <c r="E53" s="29">
        <f>E52*C52</f>
        <v>5820</v>
      </c>
      <c r="F53" s="74"/>
      <c r="G53" s="29">
        <f>ROUND(E53*0.1,2)</f>
        <v>582</v>
      </c>
      <c r="H53" s="29"/>
      <c r="I53" s="44"/>
      <c r="J53" s="29"/>
      <c r="K53" s="29"/>
      <c r="L53" s="29"/>
      <c r="M53" s="28"/>
      <c r="N53" s="29"/>
      <c r="O53" s="29"/>
      <c r="P53" s="29"/>
      <c r="Q53" s="29"/>
      <c r="R53" s="29"/>
      <c r="S53" s="29"/>
      <c r="T53" s="28"/>
      <c r="U53" s="29"/>
      <c r="V53" s="28"/>
      <c r="W53" s="29"/>
      <c r="X53" s="99"/>
      <c r="Y53" s="29">
        <f>ROUND(Y52*C52,2)</f>
        <v>640.2</v>
      </c>
      <c r="Z53" s="28"/>
      <c r="AA53" s="29"/>
      <c r="AB53" s="29"/>
      <c r="AC53" s="29"/>
      <c r="AD53" s="101"/>
      <c r="AE53" s="101"/>
    </row>
    <row r="54" spans="1:31" s="30" customFormat="1" ht="31.5" customHeight="1">
      <c r="A54" s="24">
        <v>19</v>
      </c>
      <c r="B54" s="36" t="s">
        <v>59</v>
      </c>
      <c r="C54" s="31">
        <v>1</v>
      </c>
      <c r="D54" s="28">
        <v>5</v>
      </c>
      <c r="E54" s="29">
        <v>3631</v>
      </c>
      <c r="F54" s="28"/>
      <c r="G54" s="29"/>
      <c r="H54" s="29"/>
      <c r="I54" s="29"/>
      <c r="J54" s="29"/>
      <c r="K54" s="29"/>
      <c r="L54" s="29"/>
      <c r="M54" s="28"/>
      <c r="N54" s="29"/>
      <c r="O54" s="29"/>
      <c r="P54" s="29"/>
      <c r="Q54" s="29"/>
      <c r="R54" s="29"/>
      <c r="S54" s="29"/>
      <c r="T54" s="28"/>
      <c r="U54" s="29"/>
      <c r="V54" s="28"/>
      <c r="W54" s="29"/>
      <c r="X54" s="28"/>
      <c r="Y54" s="29"/>
      <c r="Z54" s="28"/>
      <c r="AA54" s="29"/>
      <c r="AB54" s="29"/>
      <c r="AC54" s="29"/>
      <c r="AD54" s="27">
        <f>E54+G54+J54</f>
        <v>3631</v>
      </c>
      <c r="AE54" s="27">
        <f>AD54*6</f>
        <v>21786</v>
      </c>
    </row>
    <row r="55" spans="1:31" s="30" customFormat="1" ht="16.5" customHeight="1">
      <c r="A55" s="97">
        <v>20</v>
      </c>
      <c r="B55" s="102" t="s">
        <v>75</v>
      </c>
      <c r="C55" s="117">
        <v>2</v>
      </c>
      <c r="D55" s="117">
        <v>3</v>
      </c>
      <c r="E55" s="29">
        <v>3151</v>
      </c>
      <c r="F55" s="49"/>
      <c r="G55" s="49"/>
      <c r="H55" s="29"/>
      <c r="I55" s="29"/>
      <c r="J55" s="29"/>
      <c r="K55" s="29"/>
      <c r="L55" s="29"/>
      <c r="M55" s="28"/>
      <c r="N55" s="29"/>
      <c r="O55" s="29"/>
      <c r="P55" s="29"/>
      <c r="Q55" s="29"/>
      <c r="R55" s="29"/>
      <c r="S55" s="29"/>
      <c r="T55" s="28"/>
      <c r="U55" s="29"/>
      <c r="V55" s="45"/>
      <c r="W55" s="29"/>
      <c r="X55" s="45"/>
      <c r="Y55" s="29"/>
      <c r="Z55" s="98">
        <v>12</v>
      </c>
      <c r="AA55" s="29">
        <f>ROUND((E55+G55)*0.12,2)</f>
        <v>378.12</v>
      </c>
      <c r="AB55" s="29"/>
      <c r="AC55" s="29"/>
      <c r="AD55" s="100">
        <f>E56+G56+AA56</f>
        <v>7058.24</v>
      </c>
      <c r="AE55" s="100">
        <f>AD55*6</f>
        <v>42349.44</v>
      </c>
    </row>
    <row r="56" spans="1:31" s="30" customFormat="1" ht="16.5" customHeight="1">
      <c r="A56" s="117"/>
      <c r="B56" s="118"/>
      <c r="C56" s="117"/>
      <c r="D56" s="117"/>
      <c r="E56" s="29">
        <f>E55*C55</f>
        <v>6302</v>
      </c>
      <c r="F56" s="49"/>
      <c r="G56" s="49"/>
      <c r="H56" s="29"/>
      <c r="I56" s="29"/>
      <c r="J56" s="29"/>
      <c r="K56" s="29"/>
      <c r="L56" s="29"/>
      <c r="M56" s="28"/>
      <c r="N56" s="29"/>
      <c r="O56" s="29"/>
      <c r="P56" s="29"/>
      <c r="Q56" s="29"/>
      <c r="R56" s="29"/>
      <c r="S56" s="29"/>
      <c r="T56" s="28"/>
      <c r="U56" s="29"/>
      <c r="V56" s="45"/>
      <c r="W56" s="29"/>
      <c r="X56" s="45"/>
      <c r="Y56" s="29"/>
      <c r="Z56" s="99"/>
      <c r="AA56" s="29">
        <f>ROUND(AA55*C55,2)</f>
        <v>756.24</v>
      </c>
      <c r="AB56" s="29"/>
      <c r="AC56" s="29"/>
      <c r="AD56" s="101"/>
      <c r="AE56" s="101"/>
    </row>
    <row r="57" spans="1:31" s="30" customFormat="1" ht="18" customHeight="1">
      <c r="A57" s="24">
        <v>21</v>
      </c>
      <c r="B57" s="36" t="s">
        <v>62</v>
      </c>
      <c r="C57" s="28">
        <v>1</v>
      </c>
      <c r="D57" s="28">
        <v>2</v>
      </c>
      <c r="E57" s="29">
        <v>2910</v>
      </c>
      <c r="F57" s="4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8"/>
      <c r="U57" s="29"/>
      <c r="V57" s="46"/>
      <c r="W57" s="29"/>
      <c r="X57" s="45"/>
      <c r="Y57" s="29"/>
      <c r="Z57" s="28"/>
      <c r="AA57" s="29"/>
      <c r="AB57" s="29"/>
      <c r="AC57" s="29"/>
      <c r="AD57" s="27">
        <f>E57+G57+J57</f>
        <v>2910</v>
      </c>
      <c r="AE57" s="32">
        <f>AD57*6</f>
        <v>17460</v>
      </c>
    </row>
    <row r="58" spans="1:31" s="30" customFormat="1" ht="16.5" customHeight="1">
      <c r="A58" s="97">
        <v>22</v>
      </c>
      <c r="B58" s="120" t="s">
        <v>51</v>
      </c>
      <c r="C58" s="124">
        <v>4.56</v>
      </c>
      <c r="D58" s="117">
        <v>6</v>
      </c>
      <c r="E58" s="29">
        <v>3872</v>
      </c>
      <c r="F58" s="73">
        <v>10</v>
      </c>
      <c r="G58" s="29">
        <f>ROUND(E58*0.1,2)</f>
        <v>387.2</v>
      </c>
      <c r="H58" s="29"/>
      <c r="I58" s="29"/>
      <c r="J58" s="29"/>
      <c r="K58" s="29"/>
      <c r="L58" s="29"/>
      <c r="M58" s="28"/>
      <c r="N58" s="29"/>
      <c r="O58" s="29"/>
      <c r="P58" s="29"/>
      <c r="Q58" s="29"/>
      <c r="R58" s="29"/>
      <c r="S58" s="29"/>
      <c r="T58" s="28"/>
      <c r="U58" s="29"/>
      <c r="V58" s="98">
        <v>35</v>
      </c>
      <c r="W58" s="29">
        <f>ROUND((E58+G58)*0.35,2)</f>
        <v>1490.72</v>
      </c>
      <c r="X58" s="45"/>
      <c r="Y58" s="29"/>
      <c r="Z58" s="28"/>
      <c r="AA58" s="29"/>
      <c r="AB58" s="29"/>
      <c r="AC58" s="29"/>
      <c r="AD58" s="100">
        <f>E59+G59+W59</f>
        <v>26219.63</v>
      </c>
      <c r="AE58" s="100">
        <f>AD58*6</f>
        <v>157317.78</v>
      </c>
    </row>
    <row r="59" spans="1:31" s="30" customFormat="1" ht="16.5" customHeight="1">
      <c r="A59" s="117"/>
      <c r="B59" s="122"/>
      <c r="C59" s="124"/>
      <c r="D59" s="117"/>
      <c r="E59" s="29">
        <f>ROUND(E58*C58,2)</f>
        <v>17656.32</v>
      </c>
      <c r="F59" s="74"/>
      <c r="G59" s="29">
        <f>ROUND(E59*0.1,2)</f>
        <v>1765.63</v>
      </c>
      <c r="H59" s="29"/>
      <c r="I59" s="29"/>
      <c r="J59" s="29"/>
      <c r="K59" s="29"/>
      <c r="L59" s="29"/>
      <c r="M59" s="28"/>
      <c r="N59" s="29"/>
      <c r="O59" s="29"/>
      <c r="P59" s="29"/>
      <c r="Q59" s="29"/>
      <c r="R59" s="29"/>
      <c r="S59" s="29"/>
      <c r="T59" s="28"/>
      <c r="U59" s="29"/>
      <c r="V59" s="99"/>
      <c r="W59" s="29">
        <f>ROUND((E59+G59)*0.35,2)</f>
        <v>6797.68</v>
      </c>
      <c r="X59" s="45"/>
      <c r="Y59" s="29"/>
      <c r="Z59" s="28"/>
      <c r="AA59" s="29"/>
      <c r="AB59" s="29"/>
      <c r="AC59" s="29"/>
      <c r="AD59" s="101"/>
      <c r="AE59" s="101"/>
    </row>
    <row r="60" spans="1:31" s="30" customFormat="1" ht="21" customHeight="1">
      <c r="A60" s="97">
        <v>23</v>
      </c>
      <c r="B60" s="120" t="s">
        <v>65</v>
      </c>
      <c r="C60" s="123">
        <v>2.5</v>
      </c>
      <c r="D60" s="117">
        <v>5</v>
      </c>
      <c r="E60" s="29">
        <v>3631</v>
      </c>
      <c r="F60" s="49"/>
      <c r="G60" s="49"/>
      <c r="H60" s="29"/>
      <c r="I60" s="29"/>
      <c r="J60" s="29"/>
      <c r="K60" s="29"/>
      <c r="L60" s="29"/>
      <c r="M60" s="28"/>
      <c r="N60" s="29"/>
      <c r="O60" s="29"/>
      <c r="P60" s="29"/>
      <c r="Q60" s="29"/>
      <c r="R60" s="29"/>
      <c r="S60" s="29"/>
      <c r="T60" s="28"/>
      <c r="U60" s="29"/>
      <c r="V60" s="45"/>
      <c r="W60" s="29"/>
      <c r="X60" s="45"/>
      <c r="Y60" s="29"/>
      <c r="Z60" s="28"/>
      <c r="AA60" s="29"/>
      <c r="AB60" s="29"/>
      <c r="AC60" s="29"/>
      <c r="AD60" s="100">
        <f>E61+G61+W61</f>
        <v>9077.5</v>
      </c>
      <c r="AE60" s="100">
        <f>AD60*6</f>
        <v>54465</v>
      </c>
    </row>
    <row r="61" spans="1:31" s="30" customFormat="1" ht="20.25" customHeight="1">
      <c r="A61" s="117"/>
      <c r="B61" s="122"/>
      <c r="C61" s="123"/>
      <c r="D61" s="117"/>
      <c r="E61" s="29">
        <f>ROUND(E60*C60,2)</f>
        <v>9077.5</v>
      </c>
      <c r="F61" s="49"/>
      <c r="G61" s="49"/>
      <c r="H61" s="29"/>
      <c r="I61" s="29"/>
      <c r="J61" s="29"/>
      <c r="K61" s="29"/>
      <c r="L61" s="29"/>
      <c r="M61" s="28"/>
      <c r="N61" s="29"/>
      <c r="O61" s="29"/>
      <c r="P61" s="29"/>
      <c r="Q61" s="29"/>
      <c r="R61" s="29"/>
      <c r="S61" s="29"/>
      <c r="T61" s="28"/>
      <c r="U61" s="29"/>
      <c r="V61" s="45"/>
      <c r="W61" s="29"/>
      <c r="X61" s="45"/>
      <c r="Y61" s="29"/>
      <c r="Z61" s="28"/>
      <c r="AA61" s="29"/>
      <c r="AB61" s="29"/>
      <c r="AC61" s="29"/>
      <c r="AD61" s="101"/>
      <c r="AE61" s="101"/>
    </row>
    <row r="62" spans="1:31" s="30" customFormat="1" ht="16.5" customHeight="1">
      <c r="A62" s="107">
        <v>24</v>
      </c>
      <c r="B62" s="113" t="s">
        <v>93</v>
      </c>
      <c r="C62" s="98">
        <v>2</v>
      </c>
      <c r="D62" s="98">
        <v>2</v>
      </c>
      <c r="E62" s="29">
        <v>2910</v>
      </c>
      <c r="F62" s="49"/>
      <c r="G62" s="49"/>
      <c r="H62" s="29"/>
      <c r="I62" s="29"/>
      <c r="J62" s="29"/>
      <c r="K62" s="29"/>
      <c r="L62" s="29"/>
      <c r="M62" s="28"/>
      <c r="N62" s="29"/>
      <c r="O62" s="29"/>
      <c r="P62" s="29"/>
      <c r="Q62" s="29"/>
      <c r="R62" s="29"/>
      <c r="S62" s="29"/>
      <c r="T62" s="28"/>
      <c r="U62" s="29"/>
      <c r="V62" s="49"/>
      <c r="W62" s="29"/>
      <c r="X62" s="46"/>
      <c r="Y62" s="29"/>
      <c r="Z62" s="28"/>
      <c r="AA62" s="29"/>
      <c r="AB62" s="29"/>
      <c r="AC62" s="29"/>
      <c r="AD62" s="100">
        <f>E63</f>
        <v>5820</v>
      </c>
      <c r="AE62" s="100">
        <f>AD62*6</f>
        <v>34920</v>
      </c>
    </row>
    <row r="63" spans="1:31" s="30" customFormat="1" ht="16.5" customHeight="1">
      <c r="A63" s="108"/>
      <c r="B63" s="114"/>
      <c r="C63" s="99"/>
      <c r="D63" s="99"/>
      <c r="E63" s="29">
        <f>E62*C62</f>
        <v>5820</v>
      </c>
      <c r="F63" s="49"/>
      <c r="G63" s="49"/>
      <c r="H63" s="29"/>
      <c r="I63" s="29"/>
      <c r="J63" s="29"/>
      <c r="K63" s="29"/>
      <c r="L63" s="29"/>
      <c r="M63" s="28"/>
      <c r="N63" s="29"/>
      <c r="O63" s="29"/>
      <c r="P63" s="29"/>
      <c r="Q63" s="29"/>
      <c r="R63" s="29"/>
      <c r="S63" s="29"/>
      <c r="T63" s="28"/>
      <c r="U63" s="29"/>
      <c r="V63" s="49"/>
      <c r="W63" s="29"/>
      <c r="X63" s="46"/>
      <c r="Y63" s="29"/>
      <c r="Z63" s="28"/>
      <c r="AA63" s="29"/>
      <c r="AB63" s="29"/>
      <c r="AC63" s="29"/>
      <c r="AD63" s="101"/>
      <c r="AE63" s="101"/>
    </row>
    <row r="64" spans="1:31" s="30" customFormat="1" ht="16.5" customHeight="1">
      <c r="A64" s="107">
        <v>25</v>
      </c>
      <c r="B64" s="113" t="s">
        <v>52</v>
      </c>
      <c r="C64" s="98">
        <v>2</v>
      </c>
      <c r="D64" s="98">
        <v>2</v>
      </c>
      <c r="E64" s="29">
        <v>2910</v>
      </c>
      <c r="F64" s="49"/>
      <c r="G64" s="49"/>
      <c r="H64" s="29"/>
      <c r="I64" s="29"/>
      <c r="J64" s="29"/>
      <c r="K64" s="29"/>
      <c r="L64" s="29"/>
      <c r="M64" s="28"/>
      <c r="N64" s="29"/>
      <c r="O64" s="29"/>
      <c r="P64" s="29"/>
      <c r="Q64" s="29"/>
      <c r="R64" s="29"/>
      <c r="S64" s="29"/>
      <c r="T64" s="28"/>
      <c r="U64" s="29"/>
      <c r="V64" s="98">
        <v>35</v>
      </c>
      <c r="W64" s="29">
        <f>ROUND(E64*0.35,2)</f>
        <v>1018.5</v>
      </c>
      <c r="X64" s="46"/>
      <c r="Y64" s="29"/>
      <c r="Z64" s="28"/>
      <c r="AA64" s="29"/>
      <c r="AB64" s="29"/>
      <c r="AC64" s="29"/>
      <c r="AD64" s="100">
        <f>E65+W65</f>
        <v>7857</v>
      </c>
      <c r="AE64" s="100">
        <f>AD64*6</f>
        <v>47142</v>
      </c>
    </row>
    <row r="65" spans="1:31" s="30" customFormat="1" ht="16.5" customHeight="1">
      <c r="A65" s="108"/>
      <c r="B65" s="114"/>
      <c r="C65" s="99"/>
      <c r="D65" s="99"/>
      <c r="E65" s="29">
        <f>E64*C64</f>
        <v>5820</v>
      </c>
      <c r="F65" s="49"/>
      <c r="G65" s="49"/>
      <c r="H65" s="29"/>
      <c r="I65" s="29"/>
      <c r="J65" s="29"/>
      <c r="K65" s="29"/>
      <c r="L65" s="29"/>
      <c r="M65" s="28"/>
      <c r="N65" s="29"/>
      <c r="O65" s="29"/>
      <c r="P65" s="29"/>
      <c r="Q65" s="29"/>
      <c r="R65" s="29"/>
      <c r="S65" s="29"/>
      <c r="T65" s="28"/>
      <c r="U65" s="29"/>
      <c r="V65" s="99"/>
      <c r="W65" s="29">
        <f>ROUND(W64*C64,2)</f>
        <v>2037</v>
      </c>
      <c r="X65" s="46"/>
      <c r="Y65" s="29"/>
      <c r="Z65" s="28"/>
      <c r="AA65" s="29"/>
      <c r="AB65" s="29"/>
      <c r="AC65" s="29"/>
      <c r="AD65" s="101"/>
      <c r="AE65" s="101"/>
    </row>
    <row r="66" spans="1:31" s="30" customFormat="1" ht="16.5" customHeight="1">
      <c r="A66" s="107">
        <v>26</v>
      </c>
      <c r="B66" s="113" t="s">
        <v>63</v>
      </c>
      <c r="C66" s="115">
        <v>9.5</v>
      </c>
      <c r="D66" s="98">
        <v>2</v>
      </c>
      <c r="E66" s="29">
        <v>2910</v>
      </c>
      <c r="F66" s="73"/>
      <c r="G66" s="29"/>
      <c r="H66" s="29"/>
      <c r="I66" s="29"/>
      <c r="J66" s="29"/>
      <c r="K66" s="29"/>
      <c r="L66" s="29"/>
      <c r="M66" s="28"/>
      <c r="N66" s="29"/>
      <c r="O66" s="29"/>
      <c r="P66" s="29"/>
      <c r="Q66" s="29"/>
      <c r="R66" s="29"/>
      <c r="S66" s="29"/>
      <c r="T66" s="28"/>
      <c r="U66" s="29"/>
      <c r="V66" s="46"/>
      <c r="W66" s="29"/>
      <c r="X66" s="98">
        <v>10</v>
      </c>
      <c r="Y66" s="29">
        <f>ROUND((E66+G66)*0.1,2)</f>
        <v>291</v>
      </c>
      <c r="Z66" s="28"/>
      <c r="AA66" s="29"/>
      <c r="AB66" s="29"/>
      <c r="AC66" s="29"/>
      <c r="AD66" s="100">
        <f>E67+G67+Y67</f>
        <v>30409.5</v>
      </c>
      <c r="AE66" s="100">
        <f>AD66*6</f>
        <v>182457</v>
      </c>
    </row>
    <row r="67" spans="1:31" s="30" customFormat="1" ht="16.5" customHeight="1">
      <c r="A67" s="108"/>
      <c r="B67" s="114"/>
      <c r="C67" s="116"/>
      <c r="D67" s="99"/>
      <c r="E67" s="29">
        <f>E66*C66</f>
        <v>27645</v>
      </c>
      <c r="F67" s="74"/>
      <c r="G67" s="29"/>
      <c r="H67" s="29"/>
      <c r="I67" s="29"/>
      <c r="J67" s="29"/>
      <c r="K67" s="29"/>
      <c r="L67" s="29"/>
      <c r="M67" s="28"/>
      <c r="N67" s="29"/>
      <c r="O67" s="29"/>
      <c r="P67" s="29"/>
      <c r="Q67" s="29"/>
      <c r="R67" s="29"/>
      <c r="S67" s="29"/>
      <c r="T67" s="28"/>
      <c r="U67" s="29"/>
      <c r="V67" s="46"/>
      <c r="W67" s="29"/>
      <c r="X67" s="99"/>
      <c r="Y67" s="29">
        <f>ROUND(Y66*C66,2)</f>
        <v>2764.5</v>
      </c>
      <c r="Z67" s="28"/>
      <c r="AA67" s="29"/>
      <c r="AB67" s="29"/>
      <c r="AC67" s="29"/>
      <c r="AD67" s="101"/>
      <c r="AE67" s="101"/>
    </row>
    <row r="68" spans="1:31" s="30" customFormat="1" ht="16.5" customHeight="1">
      <c r="A68" s="107">
        <v>27</v>
      </c>
      <c r="B68" s="113" t="s">
        <v>53</v>
      </c>
      <c r="C68" s="98">
        <v>2</v>
      </c>
      <c r="D68" s="98">
        <v>2</v>
      </c>
      <c r="E68" s="29">
        <v>2910</v>
      </c>
      <c r="F68" s="49"/>
      <c r="G68" s="49"/>
      <c r="H68" s="29"/>
      <c r="I68" s="29"/>
      <c r="J68" s="29"/>
      <c r="K68" s="29"/>
      <c r="L68" s="29"/>
      <c r="M68" s="28"/>
      <c r="N68" s="29"/>
      <c r="O68" s="29"/>
      <c r="P68" s="29"/>
      <c r="Q68" s="29"/>
      <c r="R68" s="29"/>
      <c r="S68" s="29"/>
      <c r="T68" s="28"/>
      <c r="U68" s="29"/>
      <c r="V68" s="46"/>
      <c r="W68" s="29"/>
      <c r="X68" s="46"/>
      <c r="Y68" s="29"/>
      <c r="Z68" s="98">
        <v>12</v>
      </c>
      <c r="AA68" s="29">
        <f>ROUND((E68+G68)*0.12,2)</f>
        <v>349.2</v>
      </c>
      <c r="AB68" s="29"/>
      <c r="AC68" s="29"/>
      <c r="AD68" s="100">
        <f>E69+G69+AA69</f>
        <v>6518.4</v>
      </c>
      <c r="AE68" s="100">
        <f>AD68*6</f>
        <v>39110.399999999994</v>
      </c>
    </row>
    <row r="69" spans="1:31" s="30" customFormat="1" ht="16.5" customHeight="1">
      <c r="A69" s="108"/>
      <c r="B69" s="114"/>
      <c r="C69" s="99"/>
      <c r="D69" s="99"/>
      <c r="E69" s="29">
        <f>E68*C68</f>
        <v>5820</v>
      </c>
      <c r="F69" s="49"/>
      <c r="G69" s="49"/>
      <c r="H69" s="29"/>
      <c r="I69" s="29"/>
      <c r="J69" s="29"/>
      <c r="K69" s="29"/>
      <c r="L69" s="29"/>
      <c r="M69" s="28"/>
      <c r="N69" s="29"/>
      <c r="O69" s="29"/>
      <c r="P69" s="29"/>
      <c r="Q69" s="29"/>
      <c r="R69" s="29"/>
      <c r="S69" s="29"/>
      <c r="T69" s="28"/>
      <c r="U69" s="29"/>
      <c r="V69" s="46"/>
      <c r="W69" s="29"/>
      <c r="X69" s="46"/>
      <c r="Y69" s="29"/>
      <c r="Z69" s="99"/>
      <c r="AA69" s="29">
        <f>ROUND(AA68*C68,2)</f>
        <v>698.4</v>
      </c>
      <c r="AB69" s="29"/>
      <c r="AC69" s="29"/>
      <c r="AD69" s="101"/>
      <c r="AE69" s="101"/>
    </row>
    <row r="70" spans="1:31" s="30" customFormat="1" ht="17.25" customHeight="1">
      <c r="A70" s="107">
        <v>28</v>
      </c>
      <c r="B70" s="113" t="s">
        <v>54</v>
      </c>
      <c r="C70" s="98">
        <v>2</v>
      </c>
      <c r="D70" s="98">
        <v>5</v>
      </c>
      <c r="E70" s="29">
        <v>3631</v>
      </c>
      <c r="F70" s="49"/>
      <c r="G70" s="49"/>
      <c r="H70" s="29"/>
      <c r="I70" s="29"/>
      <c r="J70" s="29"/>
      <c r="K70" s="29"/>
      <c r="L70" s="29"/>
      <c r="M70" s="28"/>
      <c r="N70" s="29"/>
      <c r="O70" s="29"/>
      <c r="P70" s="29"/>
      <c r="Q70" s="29"/>
      <c r="R70" s="29"/>
      <c r="S70" s="29"/>
      <c r="T70" s="28"/>
      <c r="U70" s="29"/>
      <c r="V70" s="98">
        <v>35</v>
      </c>
      <c r="W70" s="29">
        <f>ROUND((E70+G70)*0.35,2)</f>
        <v>1270.85</v>
      </c>
      <c r="X70" s="46"/>
      <c r="Y70" s="29"/>
      <c r="Z70" s="98">
        <v>12</v>
      </c>
      <c r="AA70" s="29">
        <f>ROUND((E70+G70)*0.12,2)</f>
        <v>435.72</v>
      </c>
      <c r="AB70" s="29"/>
      <c r="AC70" s="29"/>
      <c r="AD70" s="100">
        <f>E71+W71+AA71</f>
        <v>10675.140000000001</v>
      </c>
      <c r="AE70" s="100">
        <f>AD70*6</f>
        <v>64050.84000000001</v>
      </c>
    </row>
    <row r="71" spans="1:31" s="30" customFormat="1" ht="17.25" customHeight="1">
      <c r="A71" s="108"/>
      <c r="B71" s="114"/>
      <c r="C71" s="99"/>
      <c r="D71" s="99"/>
      <c r="E71" s="29">
        <f>E70*C70</f>
        <v>7262</v>
      </c>
      <c r="F71" s="49"/>
      <c r="G71" s="49"/>
      <c r="H71" s="29"/>
      <c r="I71" s="29"/>
      <c r="J71" s="29"/>
      <c r="K71" s="29"/>
      <c r="L71" s="29"/>
      <c r="M71" s="28"/>
      <c r="N71" s="29"/>
      <c r="O71" s="29"/>
      <c r="P71" s="29"/>
      <c r="Q71" s="29"/>
      <c r="R71" s="29"/>
      <c r="S71" s="29"/>
      <c r="T71" s="28"/>
      <c r="U71" s="29"/>
      <c r="V71" s="99"/>
      <c r="W71" s="29">
        <f>ROUND(W70*C70,2)</f>
        <v>2541.7</v>
      </c>
      <c r="X71" s="46"/>
      <c r="Y71" s="29"/>
      <c r="Z71" s="99"/>
      <c r="AA71" s="29">
        <f>ROUND(AA70*C70,2)</f>
        <v>871.44</v>
      </c>
      <c r="AB71" s="29"/>
      <c r="AC71" s="29"/>
      <c r="AD71" s="101"/>
      <c r="AE71" s="101"/>
    </row>
    <row r="72" spans="1:31" s="30" customFormat="1" ht="17.25" customHeight="1">
      <c r="A72" s="107">
        <v>29</v>
      </c>
      <c r="B72" s="113" t="s">
        <v>55</v>
      </c>
      <c r="C72" s="98">
        <v>2</v>
      </c>
      <c r="D72" s="98">
        <v>5</v>
      </c>
      <c r="E72" s="29">
        <v>3631</v>
      </c>
      <c r="F72" s="49"/>
      <c r="G72" s="49"/>
      <c r="H72" s="29"/>
      <c r="I72" s="29"/>
      <c r="J72" s="29"/>
      <c r="K72" s="29"/>
      <c r="L72" s="29"/>
      <c r="M72" s="28"/>
      <c r="N72" s="29"/>
      <c r="O72" s="29"/>
      <c r="P72" s="29"/>
      <c r="Q72" s="29"/>
      <c r="R72" s="29"/>
      <c r="S72" s="29"/>
      <c r="T72" s="28"/>
      <c r="U72" s="29"/>
      <c r="V72" s="98">
        <v>35</v>
      </c>
      <c r="W72" s="29">
        <f>ROUND((E72+G72)*0.35,2)</f>
        <v>1270.85</v>
      </c>
      <c r="X72" s="46"/>
      <c r="Y72" s="29"/>
      <c r="Z72" s="98">
        <v>12</v>
      </c>
      <c r="AA72" s="29">
        <f>ROUND((E72+G72)*0.12,2)</f>
        <v>435.72</v>
      </c>
      <c r="AB72" s="29"/>
      <c r="AC72" s="29"/>
      <c r="AD72" s="100">
        <f>E73+W73+AA73</f>
        <v>10675.140000000001</v>
      </c>
      <c r="AE72" s="100">
        <f>AD72*6</f>
        <v>64050.84000000001</v>
      </c>
    </row>
    <row r="73" spans="1:31" s="30" customFormat="1" ht="17.25" customHeight="1">
      <c r="A73" s="108"/>
      <c r="B73" s="114"/>
      <c r="C73" s="99"/>
      <c r="D73" s="99"/>
      <c r="E73" s="29">
        <f>E72*C72</f>
        <v>7262</v>
      </c>
      <c r="F73" s="49"/>
      <c r="G73" s="49"/>
      <c r="H73" s="29"/>
      <c r="I73" s="29"/>
      <c r="J73" s="29"/>
      <c r="K73" s="29"/>
      <c r="L73" s="29"/>
      <c r="M73" s="28"/>
      <c r="N73" s="29"/>
      <c r="O73" s="29"/>
      <c r="P73" s="29"/>
      <c r="Q73" s="29"/>
      <c r="R73" s="29"/>
      <c r="S73" s="29"/>
      <c r="T73" s="28"/>
      <c r="U73" s="29"/>
      <c r="V73" s="99"/>
      <c r="W73" s="29">
        <f>ROUND(W72*C72,2)</f>
        <v>2541.7</v>
      </c>
      <c r="X73" s="46"/>
      <c r="Y73" s="29"/>
      <c r="Z73" s="99"/>
      <c r="AA73" s="29">
        <f>ROUND(AA72*C72,2)</f>
        <v>871.44</v>
      </c>
      <c r="AB73" s="29"/>
      <c r="AC73" s="29"/>
      <c r="AD73" s="101"/>
      <c r="AE73" s="101"/>
    </row>
    <row r="74" spans="1:31" s="30" customFormat="1" ht="17.25" customHeight="1">
      <c r="A74" s="97">
        <v>30</v>
      </c>
      <c r="B74" s="120" t="s">
        <v>56</v>
      </c>
      <c r="C74" s="117">
        <v>2</v>
      </c>
      <c r="D74" s="117">
        <v>5</v>
      </c>
      <c r="E74" s="29">
        <v>3631</v>
      </c>
      <c r="F74" s="49"/>
      <c r="G74" s="49"/>
      <c r="H74" s="29"/>
      <c r="I74" s="29"/>
      <c r="J74" s="29"/>
      <c r="K74" s="29"/>
      <c r="L74" s="29"/>
      <c r="M74" s="28"/>
      <c r="N74" s="29"/>
      <c r="O74" s="29"/>
      <c r="P74" s="29"/>
      <c r="Q74" s="29"/>
      <c r="R74" s="29"/>
      <c r="S74" s="29"/>
      <c r="T74" s="28"/>
      <c r="U74" s="29"/>
      <c r="V74" s="98">
        <v>35</v>
      </c>
      <c r="W74" s="29">
        <f>ROUND((E74+G74)*0.35,2)</f>
        <v>1270.85</v>
      </c>
      <c r="X74" s="28"/>
      <c r="Y74" s="29"/>
      <c r="Z74" s="28"/>
      <c r="AA74" s="29"/>
      <c r="AB74" s="29"/>
      <c r="AC74" s="29"/>
      <c r="AD74" s="100">
        <f>E75+W75</f>
        <v>9803.7</v>
      </c>
      <c r="AE74" s="100">
        <f>AD74*6</f>
        <v>58822.200000000004</v>
      </c>
    </row>
    <row r="75" spans="1:31" s="30" customFormat="1" ht="17.25" customHeight="1">
      <c r="A75" s="97"/>
      <c r="B75" s="120"/>
      <c r="C75" s="117"/>
      <c r="D75" s="117"/>
      <c r="E75" s="29">
        <f>E74*C74</f>
        <v>7262</v>
      </c>
      <c r="F75" s="49"/>
      <c r="G75" s="49"/>
      <c r="H75" s="29"/>
      <c r="I75" s="29"/>
      <c r="J75" s="29"/>
      <c r="K75" s="29"/>
      <c r="L75" s="29"/>
      <c r="M75" s="28"/>
      <c r="N75" s="29"/>
      <c r="O75" s="29"/>
      <c r="P75" s="29"/>
      <c r="Q75" s="29"/>
      <c r="R75" s="29"/>
      <c r="S75" s="29"/>
      <c r="T75" s="28"/>
      <c r="U75" s="29"/>
      <c r="V75" s="99"/>
      <c r="W75" s="29">
        <f>ROUND(W74*C74,2)</f>
        <v>2541.7</v>
      </c>
      <c r="X75" s="28"/>
      <c r="Y75" s="29"/>
      <c r="Z75" s="28"/>
      <c r="AA75" s="29"/>
      <c r="AB75" s="29"/>
      <c r="AC75" s="29"/>
      <c r="AD75" s="101"/>
      <c r="AE75" s="101"/>
    </row>
    <row r="76" spans="1:31" s="30" customFormat="1" ht="17.25" customHeight="1">
      <c r="A76" s="24">
        <v>31</v>
      </c>
      <c r="B76" s="25" t="s">
        <v>76</v>
      </c>
      <c r="C76" s="28">
        <v>1</v>
      </c>
      <c r="D76" s="28">
        <v>6</v>
      </c>
      <c r="E76" s="29">
        <v>3872</v>
      </c>
      <c r="F76" s="49"/>
      <c r="G76" s="49"/>
      <c r="H76" s="29"/>
      <c r="I76" s="29"/>
      <c r="J76" s="29"/>
      <c r="K76" s="29"/>
      <c r="L76" s="29"/>
      <c r="M76" s="28"/>
      <c r="N76" s="29"/>
      <c r="O76" s="29"/>
      <c r="P76" s="29"/>
      <c r="Q76" s="29"/>
      <c r="R76" s="29"/>
      <c r="S76" s="29"/>
      <c r="T76" s="28"/>
      <c r="U76" s="29"/>
      <c r="V76" s="28"/>
      <c r="W76" s="29"/>
      <c r="X76" s="28"/>
      <c r="Y76" s="29"/>
      <c r="Z76" s="28"/>
      <c r="AA76" s="29"/>
      <c r="AB76" s="29"/>
      <c r="AC76" s="29"/>
      <c r="AD76" s="27">
        <f>E76+G76</f>
        <v>3872</v>
      </c>
      <c r="AE76" s="32">
        <f>AD76*6</f>
        <v>23232</v>
      </c>
    </row>
    <row r="77" spans="1:31" s="30" customFormat="1" ht="17.25" customHeight="1">
      <c r="A77" s="24">
        <v>32</v>
      </c>
      <c r="B77" s="25" t="s">
        <v>71</v>
      </c>
      <c r="C77" s="28">
        <v>1</v>
      </c>
      <c r="D77" s="28">
        <v>5</v>
      </c>
      <c r="E77" s="29">
        <v>3631</v>
      </c>
      <c r="F77" s="49"/>
      <c r="G77" s="49"/>
      <c r="H77" s="29"/>
      <c r="I77" s="29"/>
      <c r="J77" s="29"/>
      <c r="K77" s="29"/>
      <c r="L77" s="29"/>
      <c r="M77" s="28"/>
      <c r="N77" s="29"/>
      <c r="O77" s="29"/>
      <c r="P77" s="29"/>
      <c r="Q77" s="29"/>
      <c r="R77" s="29"/>
      <c r="S77" s="29"/>
      <c r="T77" s="28"/>
      <c r="U77" s="29"/>
      <c r="V77" s="28"/>
      <c r="W77" s="29"/>
      <c r="X77" s="28"/>
      <c r="Y77" s="29"/>
      <c r="Z77" s="28"/>
      <c r="AA77" s="29"/>
      <c r="AB77" s="29"/>
      <c r="AC77" s="29"/>
      <c r="AD77" s="27">
        <f>E77+G77</f>
        <v>3631</v>
      </c>
      <c r="AE77" s="32">
        <f>AD77*6</f>
        <v>21786</v>
      </c>
    </row>
    <row r="78" spans="1:31" s="30" customFormat="1" ht="17.25" customHeight="1">
      <c r="A78" s="107">
        <v>33</v>
      </c>
      <c r="B78" s="109" t="s">
        <v>57</v>
      </c>
      <c r="C78" s="98">
        <v>2</v>
      </c>
      <c r="D78" s="98">
        <v>4</v>
      </c>
      <c r="E78" s="29">
        <v>3391</v>
      </c>
      <c r="F78" s="49"/>
      <c r="G78" s="49"/>
      <c r="H78" s="29"/>
      <c r="I78" s="29"/>
      <c r="J78" s="29"/>
      <c r="K78" s="29"/>
      <c r="L78" s="29"/>
      <c r="M78" s="28"/>
      <c r="N78" s="29"/>
      <c r="O78" s="29"/>
      <c r="P78" s="29"/>
      <c r="Q78" s="29"/>
      <c r="R78" s="29"/>
      <c r="S78" s="29"/>
      <c r="T78" s="28"/>
      <c r="U78" s="29"/>
      <c r="V78" s="28"/>
      <c r="W78" s="29"/>
      <c r="X78" s="28"/>
      <c r="Y78" s="29"/>
      <c r="Z78" s="98">
        <v>12</v>
      </c>
      <c r="AA78" s="29">
        <f>ROUND((E78+G78)*0.12,2)</f>
        <v>406.92</v>
      </c>
      <c r="AB78" s="29"/>
      <c r="AC78" s="29"/>
      <c r="AD78" s="100">
        <f>E79+G79+AA79</f>
        <v>7595.84</v>
      </c>
      <c r="AE78" s="100">
        <f>AD78*6</f>
        <v>45575.04</v>
      </c>
    </row>
    <row r="79" spans="1:31" s="30" customFormat="1" ht="17.25" customHeight="1">
      <c r="A79" s="108"/>
      <c r="B79" s="110"/>
      <c r="C79" s="99"/>
      <c r="D79" s="99"/>
      <c r="E79" s="29">
        <f>E78*C78</f>
        <v>6782</v>
      </c>
      <c r="F79" s="49"/>
      <c r="G79" s="49"/>
      <c r="H79" s="29"/>
      <c r="I79" s="29"/>
      <c r="J79" s="29"/>
      <c r="K79" s="29"/>
      <c r="L79" s="29"/>
      <c r="M79" s="28"/>
      <c r="N79" s="29"/>
      <c r="O79" s="29"/>
      <c r="P79" s="29"/>
      <c r="Q79" s="29"/>
      <c r="R79" s="29"/>
      <c r="S79" s="29"/>
      <c r="T79" s="28"/>
      <c r="U79" s="29"/>
      <c r="V79" s="28"/>
      <c r="W79" s="29"/>
      <c r="X79" s="28"/>
      <c r="Y79" s="29"/>
      <c r="Z79" s="99"/>
      <c r="AA79" s="29">
        <f>ROUND(AA78*C78,2)</f>
        <v>813.84</v>
      </c>
      <c r="AB79" s="29"/>
      <c r="AC79" s="29"/>
      <c r="AD79" s="101"/>
      <c r="AE79" s="101"/>
    </row>
    <row r="80" spans="1:31" s="30" customFormat="1" ht="17.25" customHeight="1">
      <c r="A80" s="111">
        <v>34</v>
      </c>
      <c r="B80" s="113" t="s">
        <v>64</v>
      </c>
      <c r="C80" s="115">
        <v>0.5</v>
      </c>
      <c r="D80" s="98">
        <v>3</v>
      </c>
      <c r="E80" s="29">
        <v>3151</v>
      </c>
      <c r="F80" s="49"/>
      <c r="G80" s="49"/>
      <c r="H80" s="29"/>
      <c r="I80" s="29"/>
      <c r="J80" s="29"/>
      <c r="K80" s="29"/>
      <c r="L80" s="29"/>
      <c r="M80" s="28"/>
      <c r="N80" s="29"/>
      <c r="O80" s="29"/>
      <c r="P80" s="29"/>
      <c r="Q80" s="29"/>
      <c r="R80" s="29"/>
      <c r="S80" s="29"/>
      <c r="T80" s="28"/>
      <c r="U80" s="29"/>
      <c r="V80" s="28"/>
      <c r="W80" s="29"/>
      <c r="X80" s="28"/>
      <c r="Y80" s="29"/>
      <c r="Z80" s="28"/>
      <c r="AA80" s="29"/>
      <c r="AB80" s="29"/>
      <c r="AC80" s="29"/>
      <c r="AD80" s="100">
        <f>E81+G81</f>
        <v>1575.5</v>
      </c>
      <c r="AE80" s="100">
        <f>AD80*6</f>
        <v>9453</v>
      </c>
    </row>
    <row r="81" spans="1:31" s="30" customFormat="1" ht="17.25" customHeight="1">
      <c r="A81" s="112"/>
      <c r="B81" s="114"/>
      <c r="C81" s="116"/>
      <c r="D81" s="99"/>
      <c r="E81" s="29">
        <f>E80*C80</f>
        <v>1575.5</v>
      </c>
      <c r="F81" s="49"/>
      <c r="G81" s="49"/>
      <c r="H81" s="29"/>
      <c r="I81" s="29"/>
      <c r="J81" s="29"/>
      <c r="K81" s="29"/>
      <c r="L81" s="29"/>
      <c r="M81" s="28"/>
      <c r="N81" s="29"/>
      <c r="O81" s="29"/>
      <c r="P81" s="29"/>
      <c r="Q81" s="29"/>
      <c r="R81" s="29"/>
      <c r="S81" s="29"/>
      <c r="T81" s="28"/>
      <c r="U81" s="29"/>
      <c r="V81" s="28"/>
      <c r="W81" s="29"/>
      <c r="X81" s="28"/>
      <c r="Y81" s="29"/>
      <c r="Z81" s="28"/>
      <c r="AA81" s="29"/>
      <c r="AB81" s="29"/>
      <c r="AC81" s="29"/>
      <c r="AD81" s="101"/>
      <c r="AE81" s="101"/>
    </row>
    <row r="82" spans="1:33" s="30" customFormat="1" ht="17.25" customHeight="1">
      <c r="A82" s="50">
        <v>35</v>
      </c>
      <c r="B82" s="36" t="s">
        <v>60</v>
      </c>
      <c r="C82" s="28">
        <v>1</v>
      </c>
      <c r="D82" s="28">
        <v>2</v>
      </c>
      <c r="E82" s="29">
        <v>2910</v>
      </c>
      <c r="F82" s="49"/>
      <c r="G82" s="29"/>
      <c r="H82" s="29"/>
      <c r="I82" s="29"/>
      <c r="J82" s="29"/>
      <c r="K82" s="29"/>
      <c r="L82" s="29"/>
      <c r="M82" s="28"/>
      <c r="N82" s="29"/>
      <c r="O82" s="29"/>
      <c r="P82" s="29"/>
      <c r="Q82" s="29"/>
      <c r="R82" s="29"/>
      <c r="S82" s="29"/>
      <c r="T82" s="28"/>
      <c r="U82" s="29"/>
      <c r="V82" s="28"/>
      <c r="W82" s="29"/>
      <c r="X82" s="28"/>
      <c r="Y82" s="29"/>
      <c r="Z82" s="28"/>
      <c r="AA82" s="29"/>
      <c r="AB82" s="29"/>
      <c r="AC82" s="29"/>
      <c r="AD82" s="27">
        <f>E82+G82</f>
        <v>2910</v>
      </c>
      <c r="AE82" s="32">
        <f>AD82*6</f>
        <v>17460</v>
      </c>
      <c r="AF82" s="6"/>
      <c r="AG82" s="6"/>
    </row>
    <row r="83" spans="1:33" s="30" customFormat="1" ht="30.75" customHeight="1">
      <c r="A83" s="50">
        <v>36</v>
      </c>
      <c r="B83" s="36" t="s">
        <v>66</v>
      </c>
      <c r="C83" s="28">
        <v>1</v>
      </c>
      <c r="D83" s="28">
        <v>3</v>
      </c>
      <c r="E83" s="29">
        <v>3151</v>
      </c>
      <c r="F83" s="49"/>
      <c r="G83" s="49"/>
      <c r="H83" s="29"/>
      <c r="I83" s="29"/>
      <c r="J83" s="29"/>
      <c r="K83" s="29"/>
      <c r="L83" s="29"/>
      <c r="M83" s="28">
        <v>25</v>
      </c>
      <c r="N83" s="29">
        <f>ROUND((E83+G83)*0.25,2)</f>
        <v>787.75</v>
      </c>
      <c r="O83" s="29"/>
      <c r="P83" s="29"/>
      <c r="Q83" s="29"/>
      <c r="R83" s="29"/>
      <c r="S83" s="29"/>
      <c r="T83" s="28">
        <v>20</v>
      </c>
      <c r="U83" s="29">
        <f>ROUND((E83+G83)*0.2,2)</f>
        <v>630.2</v>
      </c>
      <c r="V83" s="28"/>
      <c r="W83" s="29"/>
      <c r="X83" s="28"/>
      <c r="Y83" s="29"/>
      <c r="Z83" s="28"/>
      <c r="AA83" s="29"/>
      <c r="AB83" s="29"/>
      <c r="AC83" s="29"/>
      <c r="AD83" s="27">
        <f>E83+G83+N83+U83</f>
        <v>4568.95</v>
      </c>
      <c r="AE83" s="32">
        <f>AD83*6</f>
        <v>27413.699999999997</v>
      </c>
      <c r="AF83" s="6"/>
      <c r="AG83" s="6"/>
    </row>
    <row r="84" spans="1:33" s="30" customFormat="1" ht="30.75" customHeight="1">
      <c r="A84" s="50">
        <v>37</v>
      </c>
      <c r="B84" s="36" t="s">
        <v>66</v>
      </c>
      <c r="C84" s="28">
        <v>1</v>
      </c>
      <c r="D84" s="28">
        <v>3</v>
      </c>
      <c r="E84" s="29">
        <v>3151</v>
      </c>
      <c r="F84" s="49"/>
      <c r="G84" s="49"/>
      <c r="H84" s="29"/>
      <c r="I84" s="29"/>
      <c r="J84" s="29"/>
      <c r="K84" s="29"/>
      <c r="L84" s="29"/>
      <c r="M84" s="28">
        <v>10</v>
      </c>
      <c r="N84" s="29">
        <f>ROUND((E84+G84)*0.1,2)</f>
        <v>315.1</v>
      </c>
      <c r="O84" s="29"/>
      <c r="P84" s="29"/>
      <c r="Q84" s="29"/>
      <c r="R84" s="29"/>
      <c r="S84" s="29"/>
      <c r="T84" s="28">
        <v>25</v>
      </c>
      <c r="U84" s="29">
        <f>ROUND((E84+G84)*0.25,2)</f>
        <v>787.75</v>
      </c>
      <c r="V84" s="28"/>
      <c r="W84" s="29"/>
      <c r="X84" s="28"/>
      <c r="Y84" s="29"/>
      <c r="Z84" s="28"/>
      <c r="AA84" s="29"/>
      <c r="AB84" s="29"/>
      <c r="AC84" s="29"/>
      <c r="AD84" s="27">
        <f>E84+G84+N84+U84</f>
        <v>4253.85</v>
      </c>
      <c r="AE84" s="32">
        <f>AD84*6</f>
        <v>25523.100000000002</v>
      </c>
      <c r="AF84" s="6"/>
      <c r="AG84" s="6"/>
    </row>
    <row r="85" spans="1:31" s="30" customFormat="1" ht="17.25" customHeight="1">
      <c r="A85" s="111">
        <v>38</v>
      </c>
      <c r="B85" s="113" t="s">
        <v>94</v>
      </c>
      <c r="C85" s="115">
        <v>0.5</v>
      </c>
      <c r="D85" s="98">
        <v>3</v>
      </c>
      <c r="E85" s="29">
        <v>3151</v>
      </c>
      <c r="F85" s="73">
        <v>10</v>
      </c>
      <c r="G85" s="29">
        <f>ROUND(E85*0.1,2)</f>
        <v>315.1</v>
      </c>
      <c r="H85" s="29"/>
      <c r="I85" s="29"/>
      <c r="J85" s="29"/>
      <c r="K85" s="29"/>
      <c r="L85" s="29"/>
      <c r="M85" s="28"/>
      <c r="N85" s="29"/>
      <c r="O85" s="29"/>
      <c r="P85" s="29"/>
      <c r="Q85" s="29"/>
      <c r="R85" s="29"/>
      <c r="S85" s="29"/>
      <c r="T85" s="28"/>
      <c r="U85" s="29"/>
      <c r="V85" s="28"/>
      <c r="W85" s="29"/>
      <c r="X85" s="28"/>
      <c r="Y85" s="29"/>
      <c r="Z85" s="28"/>
      <c r="AA85" s="29"/>
      <c r="AB85" s="29"/>
      <c r="AC85" s="29"/>
      <c r="AD85" s="100">
        <f>E86+G86</f>
        <v>1733.05</v>
      </c>
      <c r="AE85" s="100">
        <f>AD85*6</f>
        <v>10398.3</v>
      </c>
    </row>
    <row r="86" spans="1:31" s="30" customFormat="1" ht="17.25" customHeight="1">
      <c r="A86" s="112"/>
      <c r="B86" s="114"/>
      <c r="C86" s="116"/>
      <c r="D86" s="99"/>
      <c r="E86" s="29">
        <f>E85*C85</f>
        <v>1575.5</v>
      </c>
      <c r="F86" s="74"/>
      <c r="G86" s="29">
        <f>ROUND(E86*0.1,2)</f>
        <v>157.55</v>
      </c>
      <c r="H86" s="29"/>
      <c r="I86" s="29"/>
      <c r="J86" s="29"/>
      <c r="K86" s="29"/>
      <c r="L86" s="29"/>
      <c r="M86" s="28"/>
      <c r="N86" s="29"/>
      <c r="O86" s="29"/>
      <c r="P86" s="29"/>
      <c r="Q86" s="29"/>
      <c r="R86" s="29"/>
      <c r="S86" s="29"/>
      <c r="T86" s="28"/>
      <c r="U86" s="29"/>
      <c r="V86" s="28"/>
      <c r="W86" s="29"/>
      <c r="X86" s="28"/>
      <c r="Y86" s="29"/>
      <c r="Z86" s="28"/>
      <c r="AA86" s="29"/>
      <c r="AB86" s="29"/>
      <c r="AC86" s="29"/>
      <c r="AD86" s="101"/>
      <c r="AE86" s="101"/>
    </row>
    <row r="87" spans="1:33" s="30" customFormat="1" ht="72.75" customHeight="1">
      <c r="A87" s="50">
        <v>39</v>
      </c>
      <c r="B87" s="36" t="s">
        <v>61</v>
      </c>
      <c r="C87" s="28">
        <v>1</v>
      </c>
      <c r="D87" s="28">
        <v>5</v>
      </c>
      <c r="E87" s="29">
        <v>3631</v>
      </c>
      <c r="F87" s="49"/>
      <c r="G87" s="49"/>
      <c r="H87" s="29"/>
      <c r="I87" s="29"/>
      <c r="J87" s="29"/>
      <c r="K87" s="29"/>
      <c r="L87" s="29"/>
      <c r="M87" s="28"/>
      <c r="N87" s="29"/>
      <c r="O87" s="29"/>
      <c r="P87" s="29"/>
      <c r="Q87" s="29"/>
      <c r="R87" s="29"/>
      <c r="S87" s="29"/>
      <c r="T87" s="28"/>
      <c r="U87" s="29"/>
      <c r="V87" s="28"/>
      <c r="W87" s="29"/>
      <c r="X87" s="28"/>
      <c r="Y87" s="29"/>
      <c r="Z87" s="28"/>
      <c r="AA87" s="29"/>
      <c r="AB87" s="29"/>
      <c r="AC87" s="29"/>
      <c r="AD87" s="27">
        <f>E87+G87</f>
        <v>3631</v>
      </c>
      <c r="AE87" s="32">
        <f>AD87*6</f>
        <v>21786</v>
      </c>
      <c r="AF87" s="6"/>
      <c r="AG87" s="6"/>
    </row>
    <row r="88" spans="1:33" s="30" customFormat="1" ht="18" customHeight="1">
      <c r="A88" s="51"/>
      <c r="B88" s="42" t="s">
        <v>13</v>
      </c>
      <c r="C88" s="27">
        <f>SUM(C52:C87)</f>
        <v>43.56</v>
      </c>
      <c r="D88" s="27"/>
      <c r="E88" s="27">
        <f>E53+E54+E56+E57+E59+E61+E63+E65+E67+E69+E71+E73+E75+E76+E77+E79+E81+E82+E83+E84+E86+E87</f>
        <v>142566.82</v>
      </c>
      <c r="F88" s="27"/>
      <c r="G88" s="27"/>
      <c r="H88" s="27"/>
      <c r="I88" s="27"/>
      <c r="J88" s="27"/>
      <c r="K88" s="27"/>
      <c r="L88" s="27"/>
      <c r="M88" s="27"/>
      <c r="N88" s="27">
        <f>N53+N54+N56+N57+N59+N61+N63+N65+N67+N69+N71+N73+N75+N76+N77+N79+N81+N82+N83+N84+N86+N87</f>
        <v>1102.85</v>
      </c>
      <c r="O88" s="27"/>
      <c r="P88" s="27"/>
      <c r="Q88" s="27"/>
      <c r="R88" s="27"/>
      <c r="S88" s="27"/>
      <c r="T88" s="27"/>
      <c r="U88" s="27">
        <f>U53+U54+U56+U57+U59+U61+U63+U65+U67+U69+U71+U73+U75+U76+U77+U79+U81+U82+U83+U84+U86+U87</f>
        <v>1417.95</v>
      </c>
      <c r="V88" s="27"/>
      <c r="W88" s="27">
        <f>W53+W54+W56+W57+W59+W61+W63+W65+W67+W69+W71+W73+W75+W76+W77+W79+W81+W82+W83+W84+W86+W87</f>
        <v>16459.780000000002</v>
      </c>
      <c r="X88" s="27"/>
      <c r="Y88" s="27">
        <f>Y53+Y54+Y56+Y57+Y59+Y61+Y63+Y65+Y67+Y69+Y71+Y73+Y75+Y76+Y77+Y79+Y81+Y82+Y83+Y84+Y86+Y87</f>
        <v>3404.7</v>
      </c>
      <c r="Z88" s="27"/>
      <c r="AA88" s="27">
        <f>AA53+AA54+AA56+AA57+AA59+AA61+AA63+AA65+AA67+AA69+AA71+AA73+AA75+AA76+AA77+AA79+AA81+AA82+AA83+AA84+AA86+AA87</f>
        <v>4011.36</v>
      </c>
      <c r="AB88" s="27"/>
      <c r="AC88" s="27"/>
      <c r="AD88" s="27">
        <f>SUM(AD52:AD87)</f>
        <v>171468.64</v>
      </c>
      <c r="AE88" s="27">
        <f>SUM(AE52:AE87)</f>
        <v>1028811.8399999999</v>
      </c>
      <c r="AF88" s="6"/>
      <c r="AG88" s="6"/>
    </row>
    <row r="89" spans="1:34" s="30" customFormat="1" ht="21" customHeight="1">
      <c r="A89" s="42"/>
      <c r="B89" s="42" t="s">
        <v>58</v>
      </c>
      <c r="C89" s="27">
        <f>C36+C50+C88</f>
        <v>81.56555555555556</v>
      </c>
      <c r="D89" s="27"/>
      <c r="E89" s="27">
        <f>E36+E50+E88</f>
        <v>354263.08</v>
      </c>
      <c r="F89" s="27"/>
      <c r="G89" s="27">
        <f aca="true" t="shared" si="7" ref="G89:L89">G36+G50+G88</f>
        <v>16938.92</v>
      </c>
      <c r="H89" s="27">
        <f t="shared" si="7"/>
        <v>16938.92</v>
      </c>
      <c r="I89" s="27">
        <f t="shared" si="7"/>
        <v>1076.83</v>
      </c>
      <c r="J89" s="27">
        <f t="shared" si="7"/>
        <v>44833.770000000004</v>
      </c>
      <c r="K89" s="27">
        <f t="shared" si="7"/>
        <v>41829.98</v>
      </c>
      <c r="L89" s="27">
        <f t="shared" si="7"/>
        <v>1204.23</v>
      </c>
      <c r="M89" s="27"/>
      <c r="N89" s="27">
        <f aca="true" t="shared" si="8" ref="N89:S89">N36+N50+N88</f>
        <v>1102.85</v>
      </c>
      <c r="O89" s="27">
        <f t="shared" si="8"/>
        <v>0</v>
      </c>
      <c r="P89" s="27">
        <f t="shared" si="8"/>
        <v>10654.490000000002</v>
      </c>
      <c r="Q89" s="27">
        <f t="shared" si="8"/>
        <v>14478.15</v>
      </c>
      <c r="R89" s="27">
        <f t="shared" si="8"/>
        <v>2045.94</v>
      </c>
      <c r="S89" s="27">
        <f t="shared" si="8"/>
        <v>240.85</v>
      </c>
      <c r="T89" s="27"/>
      <c r="U89" s="27">
        <f>U36+U50+U88</f>
        <v>1417.95</v>
      </c>
      <c r="V89" s="27"/>
      <c r="W89" s="27">
        <f>W36+W50+W88</f>
        <v>16459.780000000002</v>
      </c>
      <c r="X89" s="27"/>
      <c r="Y89" s="27">
        <f>Y36+Y50+Y88</f>
        <v>3404.7</v>
      </c>
      <c r="Z89" s="27"/>
      <c r="AA89" s="27">
        <f>AA36+AA50+AA88</f>
        <v>4011.36</v>
      </c>
      <c r="AB89" s="27">
        <f>AB36+AB50+AB88</f>
        <v>333.36</v>
      </c>
      <c r="AC89" s="27"/>
      <c r="AD89" s="27">
        <f>AD36+AD50+AD88</f>
        <v>535087.44</v>
      </c>
      <c r="AE89" s="27">
        <f>AE36+AE50+AE88</f>
        <v>3210524.6399999997</v>
      </c>
      <c r="AF89" s="6"/>
      <c r="AG89" s="6"/>
      <c r="AH89" s="72"/>
    </row>
    <row r="90" spans="1:31" s="6" customFormat="1" ht="15">
      <c r="A90" s="21"/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s="6" customFormat="1" ht="15">
      <c r="A91" s="21"/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6" customFormat="1" ht="15">
      <c r="A92" s="21"/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s="6" customFormat="1" ht="17.25">
      <c r="A93" s="21"/>
      <c r="B93" s="21"/>
      <c r="C93" s="121" t="s">
        <v>19</v>
      </c>
      <c r="D93" s="121"/>
      <c r="E93" s="121"/>
      <c r="F93" s="121"/>
      <c r="G93" s="19"/>
      <c r="H93" s="19"/>
      <c r="I93" s="19"/>
      <c r="J93" s="19"/>
      <c r="K93" s="121" t="s">
        <v>73</v>
      </c>
      <c r="L93" s="121"/>
      <c r="M93" s="121"/>
      <c r="N93" s="12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s="6" customFormat="1" ht="18">
      <c r="A94" s="21"/>
      <c r="B94" s="21"/>
      <c r="C94" s="52"/>
      <c r="D94" s="52"/>
      <c r="E94" s="19"/>
      <c r="F94" s="19"/>
      <c r="G94" s="19"/>
      <c r="H94" s="19"/>
      <c r="I94" s="19"/>
      <c r="J94" s="19"/>
      <c r="K94" s="129"/>
      <c r="L94" s="129"/>
      <c r="M94" s="1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s="6" customFormat="1" ht="18">
      <c r="A95" s="21"/>
      <c r="B95" s="21"/>
      <c r="C95" s="52"/>
      <c r="D95" s="52"/>
      <c r="E95" s="19"/>
      <c r="F95" s="19"/>
      <c r="G95" s="62"/>
      <c r="H95" s="62"/>
      <c r="I95" s="19"/>
      <c r="J95" s="19"/>
      <c r="K95" s="17"/>
      <c r="L95" s="17"/>
      <c r="M95" s="1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s="6" customFormat="1" ht="3" customHeight="1">
      <c r="A96" s="21"/>
      <c r="B96" s="21"/>
      <c r="C96" s="21"/>
      <c r="D96" s="21"/>
      <c r="E96" s="18"/>
      <c r="F96" s="18"/>
      <c r="G96" s="18"/>
      <c r="H96" s="18"/>
      <c r="I96" s="18"/>
      <c r="J96" s="18"/>
      <c r="K96" s="18"/>
      <c r="L96" s="18"/>
      <c r="M96" s="1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s="6" customFormat="1" ht="18">
      <c r="A97" s="21"/>
      <c r="B97" s="52" t="s">
        <v>20</v>
      </c>
      <c r="C97" s="21"/>
      <c r="D97" s="21"/>
      <c r="E97" s="18"/>
      <c r="F97" s="18"/>
      <c r="G97" s="18"/>
      <c r="H97" s="18"/>
      <c r="I97" s="18"/>
      <c r="J97" s="18"/>
      <c r="K97" s="18"/>
      <c r="L97" s="18"/>
      <c r="M97" s="1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s="6" customFormat="1" ht="18">
      <c r="A98" s="21"/>
      <c r="B98" s="21"/>
      <c r="C98" s="121" t="s">
        <v>21</v>
      </c>
      <c r="D98" s="121"/>
      <c r="E98" s="121"/>
      <c r="F98" s="121"/>
      <c r="G98" s="18"/>
      <c r="H98" s="18"/>
      <c r="I98" s="18"/>
      <c r="J98" s="18"/>
      <c r="K98" s="121" t="s">
        <v>72</v>
      </c>
      <c r="L98" s="121"/>
      <c r="M98" s="121"/>
      <c r="N98" s="12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6" customFormat="1" ht="18">
      <c r="A99" s="21"/>
      <c r="B99" s="21"/>
      <c r="C99" s="127"/>
      <c r="D99" s="127"/>
      <c r="E99" s="127"/>
      <c r="F99" s="127"/>
      <c r="G99" s="18"/>
      <c r="H99" s="18"/>
      <c r="I99" s="18"/>
      <c r="J99" s="18"/>
      <c r="K99" s="128"/>
      <c r="L99" s="128"/>
      <c r="M99" s="12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s="6" customFormat="1" ht="18">
      <c r="A100" s="21"/>
      <c r="B100" s="21"/>
      <c r="C100" s="21"/>
      <c r="D100" s="21"/>
      <c r="E100" s="18"/>
      <c r="F100" s="18"/>
      <c r="G100" s="18"/>
      <c r="H100" s="18"/>
      <c r="I100" s="18"/>
      <c r="J100" s="18"/>
      <c r="K100" s="18"/>
      <c r="L100" s="18"/>
      <c r="M100" s="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s="6" customFormat="1" ht="15">
      <c r="A101" s="21"/>
      <c r="B101" s="21"/>
      <c r="C101" s="21"/>
      <c r="D101" s="2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s="6" customFormat="1" ht="15">
      <c r="A102" s="21"/>
      <c r="B102" s="21"/>
      <c r="C102" s="21"/>
      <c r="D102" s="2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s="6" customFormat="1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"/>
      <c r="L103" s="2"/>
      <c r="M103" s="2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s="6" customFormat="1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s="6" customFormat="1" ht="15">
      <c r="A105" s="21"/>
      <c r="B105" s="21"/>
      <c r="C105" s="21"/>
      <c r="D105" s="21"/>
      <c r="E105" s="3"/>
      <c r="F105" s="3"/>
      <c r="G105" s="3"/>
      <c r="H105" s="3"/>
      <c r="I105" s="3"/>
      <c r="J105" s="3"/>
      <c r="K105" s="21"/>
      <c r="L105" s="21"/>
      <c r="M105" s="2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6" customFormat="1" ht="15">
      <c r="A106" s="21"/>
      <c r="B106" s="21"/>
      <c r="C106" s="21"/>
      <c r="D106" s="2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s="6" customFormat="1" ht="15">
      <c r="A107" s="21"/>
      <c r="B107" s="21"/>
      <c r="C107" s="21"/>
      <c r="D107" s="2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6" customFormat="1" ht="15">
      <c r="A108" s="21"/>
      <c r="B108" s="21"/>
      <c r="C108" s="21"/>
      <c r="D108" s="2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6" customFormat="1" ht="15">
      <c r="A109" s="21"/>
      <c r="B109" s="21"/>
      <c r="C109" s="21"/>
      <c r="D109" s="2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s="6" customFormat="1" ht="15">
      <c r="A110" s="21"/>
      <c r="B110" s="21"/>
      <c r="C110" s="21"/>
      <c r="D110" s="2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s="4" customFormat="1" ht="15">
      <c r="A111" s="5"/>
      <c r="B111" s="5"/>
      <c r="C111" s="5"/>
      <c r="D111" s="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s="4" customFormat="1" ht="15">
      <c r="A112" s="5"/>
      <c r="B112" s="5"/>
      <c r="C112" s="5"/>
      <c r="D112" s="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s="4" customFormat="1" ht="15">
      <c r="A113" s="5"/>
      <c r="B113" s="5"/>
      <c r="C113" s="5"/>
      <c r="D113" s="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s="4" customFormat="1" ht="15">
      <c r="A114" s="5"/>
      <c r="B114" s="5"/>
      <c r="C114" s="5"/>
      <c r="D114" s="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s="4" customFormat="1" ht="15">
      <c r="A115" s="5"/>
      <c r="B115" s="5"/>
      <c r="C115" s="5"/>
      <c r="D115" s="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s="4" customFormat="1" ht="15">
      <c r="A116" s="5"/>
      <c r="B116" s="5"/>
      <c r="C116" s="5"/>
      <c r="D116" s="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s="4" customFormat="1" ht="15">
      <c r="A117" s="5"/>
      <c r="B117" s="5"/>
      <c r="C117" s="5"/>
      <c r="D117" s="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s="4" customFormat="1" ht="15">
      <c r="A118" s="5"/>
      <c r="B118" s="5"/>
      <c r="C118" s="5"/>
      <c r="D118" s="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s="4" customFormat="1" ht="15">
      <c r="A119" s="5"/>
      <c r="B119" s="5"/>
      <c r="C119" s="5"/>
      <c r="D119" s="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s="4" customFormat="1" ht="15">
      <c r="A120" s="5"/>
      <c r="B120" s="5"/>
      <c r="C120" s="5"/>
      <c r="D120" s="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s="4" customFormat="1" ht="15">
      <c r="A121" s="5"/>
      <c r="B121" s="5"/>
      <c r="C121" s="5"/>
      <c r="D121" s="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s="4" customFormat="1" ht="15">
      <c r="A122" s="5"/>
      <c r="B122" s="5"/>
      <c r="C122" s="5"/>
      <c r="D122" s="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s="4" customFormat="1" ht="15">
      <c r="A123" s="5"/>
      <c r="B123" s="5"/>
      <c r="C123" s="5"/>
      <c r="D123" s="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s="4" customFormat="1" ht="15">
      <c r="A124" s="5"/>
      <c r="B124" s="5"/>
      <c r="C124" s="5"/>
      <c r="D124" s="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s="4" customFormat="1" ht="15">
      <c r="A125" s="5"/>
      <c r="B125" s="5"/>
      <c r="C125" s="5"/>
      <c r="D125" s="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s="4" customFormat="1" ht="15">
      <c r="A126" s="5"/>
      <c r="B126" s="5"/>
      <c r="C126" s="5"/>
      <c r="D126" s="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s="4" customFormat="1" ht="15">
      <c r="A127" s="5"/>
      <c r="B127" s="5"/>
      <c r="C127" s="5"/>
      <c r="D127" s="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s="4" customFormat="1" ht="15">
      <c r="A128" s="5"/>
      <c r="B128" s="5"/>
      <c r="C128" s="5"/>
      <c r="D128" s="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s="4" customFormat="1" ht="15">
      <c r="A129" s="5"/>
      <c r="B129" s="5"/>
      <c r="C129" s="5"/>
      <c r="D129" s="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s="4" customFormat="1" ht="15">
      <c r="A130" s="5"/>
      <c r="B130" s="5"/>
      <c r="C130" s="5"/>
      <c r="D130" s="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s="4" customFormat="1" ht="15">
      <c r="A131" s="5"/>
      <c r="B131" s="5"/>
      <c r="C131" s="5"/>
      <c r="D131" s="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s="4" customFormat="1" ht="15">
      <c r="A132" s="5"/>
      <c r="B132" s="5"/>
      <c r="C132" s="5"/>
      <c r="D132" s="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s="4" customFormat="1" ht="15">
      <c r="A133" s="5"/>
      <c r="B133" s="5"/>
      <c r="C133" s="5"/>
      <c r="D133" s="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s="4" customFormat="1" ht="15">
      <c r="A134" s="5"/>
      <c r="B134" s="5"/>
      <c r="C134" s="5"/>
      <c r="D134" s="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s="4" customFormat="1" ht="15">
      <c r="A135" s="5"/>
      <c r="B135" s="5"/>
      <c r="C135" s="5"/>
      <c r="D135" s="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s="4" customFormat="1" ht="15">
      <c r="A136" s="5"/>
      <c r="B136" s="5"/>
      <c r="C136" s="5"/>
      <c r="D136" s="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s="4" customFormat="1" ht="15">
      <c r="A137" s="5"/>
      <c r="B137" s="5"/>
      <c r="C137" s="5"/>
      <c r="D137" s="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s="4" customFormat="1" ht="15">
      <c r="A138" s="5"/>
      <c r="B138" s="5"/>
      <c r="C138" s="5"/>
      <c r="D138" s="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s="4" customFormat="1" ht="15">
      <c r="A139" s="5"/>
      <c r="B139" s="5"/>
      <c r="C139" s="5"/>
      <c r="D139" s="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s="4" customFormat="1" ht="15">
      <c r="A140" s="5"/>
      <c r="B140" s="5"/>
      <c r="C140" s="5"/>
      <c r="D140" s="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s="4" customFormat="1" ht="15">
      <c r="A141" s="5"/>
      <c r="B141" s="5"/>
      <c r="C141" s="5"/>
      <c r="D141" s="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s="4" customFormat="1" ht="15">
      <c r="A142" s="5"/>
      <c r="B142" s="5"/>
      <c r="C142" s="5"/>
      <c r="D142" s="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s="4" customFormat="1" ht="15">
      <c r="A143" s="5"/>
      <c r="B143" s="5"/>
      <c r="C143" s="5"/>
      <c r="D143" s="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s="4" customFormat="1" ht="15">
      <c r="A144" s="5"/>
      <c r="B144" s="5"/>
      <c r="C144" s="5"/>
      <c r="D144" s="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s="4" customFormat="1" ht="15">
      <c r="A145" s="5"/>
      <c r="B145" s="5"/>
      <c r="C145" s="5"/>
      <c r="D145" s="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s="4" customFormat="1" ht="15">
      <c r="A146" s="5"/>
      <c r="B146" s="5"/>
      <c r="C146" s="5"/>
      <c r="D146" s="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s="4" customFormat="1" ht="15">
      <c r="A147" s="5"/>
      <c r="B147" s="5"/>
      <c r="C147" s="5"/>
      <c r="D147" s="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s="4" customFormat="1" ht="15">
      <c r="A148" s="5"/>
      <c r="B148" s="5"/>
      <c r="C148" s="5"/>
      <c r="D148" s="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s="4" customFormat="1" ht="15">
      <c r="A149" s="5"/>
      <c r="B149" s="5"/>
      <c r="C149" s="5"/>
      <c r="D149" s="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s="4" customFormat="1" ht="15">
      <c r="A150" s="5"/>
      <c r="B150" s="5"/>
      <c r="C150" s="5"/>
      <c r="D150" s="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s="4" customFormat="1" ht="15">
      <c r="A151" s="5"/>
      <c r="B151" s="5"/>
      <c r="C151" s="5"/>
      <c r="D151" s="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s="4" customFormat="1" ht="15">
      <c r="A152" s="5"/>
      <c r="B152" s="5"/>
      <c r="C152" s="5"/>
      <c r="D152" s="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s="4" customFormat="1" ht="15">
      <c r="A153" s="5"/>
      <c r="B153" s="5"/>
      <c r="C153" s="5"/>
      <c r="D153" s="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s="4" customFormat="1" ht="15">
      <c r="A154" s="5"/>
      <c r="B154" s="5"/>
      <c r="C154" s="5"/>
      <c r="D154" s="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s="4" customFormat="1" ht="15">
      <c r="A155" s="5"/>
      <c r="B155" s="5"/>
      <c r="C155" s="5"/>
      <c r="D155" s="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s="4" customFormat="1" ht="15">
      <c r="A156" s="5"/>
      <c r="B156" s="5"/>
      <c r="C156" s="5"/>
      <c r="D156" s="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s="4" customFormat="1" ht="15">
      <c r="A157" s="5"/>
      <c r="B157" s="5"/>
      <c r="C157" s="5"/>
      <c r="D157" s="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s="4" customFormat="1" ht="15">
      <c r="A158" s="5"/>
      <c r="B158" s="5"/>
      <c r="C158" s="5"/>
      <c r="D158" s="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s="4" customFormat="1" ht="15">
      <c r="A159" s="5"/>
      <c r="B159" s="5"/>
      <c r="C159" s="5"/>
      <c r="D159" s="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s="4" customFormat="1" ht="15">
      <c r="A160" s="5"/>
      <c r="B160" s="5"/>
      <c r="C160" s="5"/>
      <c r="D160" s="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s="4" customFormat="1" ht="15">
      <c r="A161" s="5"/>
      <c r="B161" s="5"/>
      <c r="C161" s="5"/>
      <c r="D161" s="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5">
      <c r="A162" s="21"/>
      <c r="B162" s="21"/>
      <c r="C162" s="21"/>
      <c r="D162" s="2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">
      <c r="A163" s="21"/>
      <c r="B163" s="21"/>
      <c r="C163" s="21"/>
      <c r="D163" s="2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">
      <c r="A164" s="21"/>
      <c r="B164" s="21"/>
      <c r="C164" s="21"/>
      <c r="D164" s="2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">
      <c r="A165" s="21"/>
      <c r="B165" s="21"/>
      <c r="C165" s="21"/>
      <c r="D165" s="2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">
      <c r="A166" s="21"/>
      <c r="B166" s="21"/>
      <c r="C166" s="21"/>
      <c r="D166" s="2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1:13" ht="15">
      <c r="K167" s="3"/>
      <c r="L167" s="3"/>
      <c r="M167" s="3"/>
    </row>
  </sheetData>
  <sheetProtection/>
  <mergeCells count="203">
    <mergeCell ref="AE26:AE27"/>
    <mergeCell ref="A38:A39"/>
    <mergeCell ref="B38:B39"/>
    <mergeCell ref="C38:C39"/>
    <mergeCell ref="D38:D39"/>
    <mergeCell ref="AD38:AD39"/>
    <mergeCell ref="AE38:AE39"/>
    <mergeCell ref="A26:A27"/>
    <mergeCell ref="C26:C27"/>
    <mergeCell ref="D26:D27"/>
    <mergeCell ref="F26:F27"/>
    <mergeCell ref="B26:B27"/>
    <mergeCell ref="AD26:AD27"/>
    <mergeCell ref="C98:F98"/>
    <mergeCell ref="C99:F99"/>
    <mergeCell ref="K99:M99"/>
    <mergeCell ref="C93:F93"/>
    <mergeCell ref="K94:M94"/>
    <mergeCell ref="V74:V75"/>
    <mergeCell ref="AD74:AD75"/>
    <mergeCell ref="AD78:AD79"/>
    <mergeCell ref="AE78:AE79"/>
    <mergeCell ref="C80:C81"/>
    <mergeCell ref="D80:D81"/>
    <mergeCell ref="A78:A79"/>
    <mergeCell ref="B78:B79"/>
    <mergeCell ref="C78:C79"/>
    <mergeCell ref="D78:D79"/>
    <mergeCell ref="Z78:Z79"/>
    <mergeCell ref="A74:A75"/>
    <mergeCell ref="B74:B75"/>
    <mergeCell ref="C74:C75"/>
    <mergeCell ref="D74:D75"/>
    <mergeCell ref="A72:A73"/>
    <mergeCell ref="AE74:AE75"/>
    <mergeCell ref="D70:D71"/>
    <mergeCell ref="V70:V71"/>
    <mergeCell ref="AE70:AE71"/>
    <mergeCell ref="A46:A47"/>
    <mergeCell ref="B46:B47"/>
    <mergeCell ref="C46:C47"/>
    <mergeCell ref="D46:D47"/>
    <mergeCell ref="A62:A63"/>
    <mergeCell ref="AE68:AE69"/>
    <mergeCell ref="B72:B73"/>
    <mergeCell ref="C72:C73"/>
    <mergeCell ref="D72:D73"/>
    <mergeCell ref="V72:V73"/>
    <mergeCell ref="Z72:Z73"/>
    <mergeCell ref="AD72:AD73"/>
    <mergeCell ref="AD70:AD71"/>
    <mergeCell ref="B70:B71"/>
    <mergeCell ref="C70:C71"/>
    <mergeCell ref="A64:A65"/>
    <mergeCell ref="B64:B65"/>
    <mergeCell ref="AE72:AE73"/>
    <mergeCell ref="A70:A71"/>
    <mergeCell ref="Z70:Z71"/>
    <mergeCell ref="A68:A69"/>
    <mergeCell ref="B68:B69"/>
    <mergeCell ref="C68:C69"/>
    <mergeCell ref="D68:D69"/>
    <mergeCell ref="Z68:Z69"/>
    <mergeCell ref="C58:C59"/>
    <mergeCell ref="D58:D59"/>
    <mergeCell ref="V58:V59"/>
    <mergeCell ref="AE64:AE65"/>
    <mergeCell ref="A66:A67"/>
    <mergeCell ref="B66:B67"/>
    <mergeCell ref="C66:C67"/>
    <mergeCell ref="D66:D67"/>
    <mergeCell ref="X66:X67"/>
    <mergeCell ref="AD66:AD67"/>
    <mergeCell ref="D60:D61"/>
    <mergeCell ref="AD60:AD61"/>
    <mergeCell ref="AE60:AE61"/>
    <mergeCell ref="A58:A59"/>
    <mergeCell ref="B58:B59"/>
    <mergeCell ref="C64:C65"/>
    <mergeCell ref="D64:D65"/>
    <mergeCell ref="V64:V65"/>
    <mergeCell ref="AD64:AD65"/>
    <mergeCell ref="AD58:AD59"/>
    <mergeCell ref="A55:A56"/>
    <mergeCell ref="B55:B56"/>
    <mergeCell ref="C55:C56"/>
    <mergeCell ref="D55:D56"/>
    <mergeCell ref="Z55:Z56"/>
    <mergeCell ref="C62:C63"/>
    <mergeCell ref="B62:B63"/>
    <mergeCell ref="A60:A61"/>
    <mergeCell ref="B60:B61"/>
    <mergeCell ref="C60:C61"/>
    <mergeCell ref="X52:X53"/>
    <mergeCell ref="AD52:AD53"/>
    <mergeCell ref="AE52:AE53"/>
    <mergeCell ref="AD55:AD56"/>
    <mergeCell ref="AE55:AE56"/>
    <mergeCell ref="K98:N98"/>
    <mergeCell ref="K93:N93"/>
    <mergeCell ref="AE58:AE59"/>
    <mergeCell ref="AE66:AE67"/>
    <mergeCell ref="AD68:AD69"/>
    <mergeCell ref="AE62:AE63"/>
    <mergeCell ref="A40:A41"/>
    <mergeCell ref="B40:B41"/>
    <mergeCell ref="C40:C41"/>
    <mergeCell ref="D40:D41"/>
    <mergeCell ref="A51:AE51"/>
    <mergeCell ref="A52:A53"/>
    <mergeCell ref="B52:B53"/>
    <mergeCell ref="C52:C53"/>
    <mergeCell ref="D52:D53"/>
    <mergeCell ref="A80:A81"/>
    <mergeCell ref="B80:B81"/>
    <mergeCell ref="AD40:AD41"/>
    <mergeCell ref="AE40:AE41"/>
    <mergeCell ref="AD80:AD81"/>
    <mergeCell ref="AE80:AE81"/>
    <mergeCell ref="AD46:AD47"/>
    <mergeCell ref="AE46:AE47"/>
    <mergeCell ref="D62:D63"/>
    <mergeCell ref="AD62:AD63"/>
    <mergeCell ref="A85:A86"/>
    <mergeCell ref="B85:B86"/>
    <mergeCell ref="C85:C86"/>
    <mergeCell ref="D85:D86"/>
    <mergeCell ref="AD85:AD86"/>
    <mergeCell ref="AE85:AE86"/>
    <mergeCell ref="A37:AE37"/>
    <mergeCell ref="AE32:AE33"/>
    <mergeCell ref="AE34:AE35"/>
    <mergeCell ref="A34:A35"/>
    <mergeCell ref="B34:B35"/>
    <mergeCell ref="C34:C35"/>
    <mergeCell ref="D34:D35"/>
    <mergeCell ref="F34:F35"/>
    <mergeCell ref="AD34:AD35"/>
    <mergeCell ref="A32:A33"/>
    <mergeCell ref="B32:B33"/>
    <mergeCell ref="C32:C33"/>
    <mergeCell ref="D32:D33"/>
    <mergeCell ref="F32:F33"/>
    <mergeCell ref="AD32:AD33"/>
    <mergeCell ref="R20:R21"/>
    <mergeCell ref="S20:S21"/>
    <mergeCell ref="A23:AE23"/>
    <mergeCell ref="A30:A31"/>
    <mergeCell ref="B30:B31"/>
    <mergeCell ref="C30:C31"/>
    <mergeCell ref="D30:D31"/>
    <mergeCell ref="F30:F31"/>
    <mergeCell ref="AD30:AD31"/>
    <mergeCell ref="AE30:AE31"/>
    <mergeCell ref="X19:Y20"/>
    <mergeCell ref="Z19:AA20"/>
    <mergeCell ref="AB19:AB20"/>
    <mergeCell ref="AC19:AC20"/>
    <mergeCell ref="AD19:AD20"/>
    <mergeCell ref="L19:L21"/>
    <mergeCell ref="M19:N20"/>
    <mergeCell ref="O19:O21"/>
    <mergeCell ref="P19:S19"/>
    <mergeCell ref="T19:U20"/>
    <mergeCell ref="AE18:AE21"/>
    <mergeCell ref="V19:W20"/>
    <mergeCell ref="P20:P21"/>
    <mergeCell ref="Q20:Q21"/>
    <mergeCell ref="F19:F21"/>
    <mergeCell ref="G19:G21"/>
    <mergeCell ref="H19:H21"/>
    <mergeCell ref="I19:I21"/>
    <mergeCell ref="J19:J21"/>
    <mergeCell ref="K19:K21"/>
    <mergeCell ref="A15:P15"/>
    <mergeCell ref="A16:P16"/>
    <mergeCell ref="A18:A21"/>
    <mergeCell ref="B18:B21"/>
    <mergeCell ref="C18:C21"/>
    <mergeCell ref="D18:D21"/>
    <mergeCell ref="E18:E21"/>
    <mergeCell ref="F18:I18"/>
    <mergeCell ref="J18:O18"/>
    <mergeCell ref="P18:AC18"/>
    <mergeCell ref="Q9:U9"/>
    <mergeCell ref="Q10:U10"/>
    <mergeCell ref="V10:AE10"/>
    <mergeCell ref="Q11:U11"/>
    <mergeCell ref="A13:P13"/>
    <mergeCell ref="A14:P14"/>
    <mergeCell ref="Q1:AE3"/>
    <mergeCell ref="Q4:AE4"/>
    <mergeCell ref="Q5:AE5"/>
    <mergeCell ref="Q6:AE6"/>
    <mergeCell ref="Q7:AE7"/>
    <mergeCell ref="Q8:U8"/>
    <mergeCell ref="V8:AE8"/>
    <mergeCell ref="F38:F39"/>
    <mergeCell ref="F40:F41"/>
    <mergeCell ref="F52:F53"/>
    <mergeCell ref="F58:F59"/>
    <mergeCell ref="F66:F67"/>
    <mergeCell ref="F85:F86"/>
  </mergeCells>
  <printOptions/>
  <pageMargins left="0.11811023622047245" right="0" top="0.15748031496062992" bottom="0.15748031496062992" header="0.15748031496062992" footer="0.15748031496062992"/>
  <pageSetup horizontalDpi="600" verticalDpi="600" orientation="landscape" paperSize="9" scale="56" r:id="rId1"/>
  <rowBreaks count="2" manualBreakCount="2">
    <brk id="36" max="30" man="1"/>
    <brk id="8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Стасюк</cp:lastModifiedBy>
  <cp:lastPrinted>2021-07-27T05:05:44Z</cp:lastPrinted>
  <dcterms:created xsi:type="dcterms:W3CDTF">1996-10-08T23:32:33Z</dcterms:created>
  <dcterms:modified xsi:type="dcterms:W3CDTF">2021-07-27T05:09:42Z</dcterms:modified>
  <cp:category/>
  <cp:version/>
  <cp:contentType/>
  <cp:contentStatus/>
</cp:coreProperties>
</file>