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0992" activeTab="0"/>
  </bookViews>
  <sheets>
    <sheet name="dod3" sheetId="1" r:id="rId1"/>
  </sheets>
  <externalReferences>
    <externalReference r:id="rId4"/>
    <externalReference r:id="rId5"/>
    <externalReference r:id="rId6"/>
  </externalReferences>
  <definedNames>
    <definedName name="_ftn2" localSheetId="0">'dod3'!$B$20</definedName>
    <definedName name="_ftnref2" localSheetId="0">'dod3'!$D$15</definedName>
    <definedName name="_xlnm.Print_Titles" localSheetId="0">'dod3'!$5:$8</definedName>
    <definedName name="_xlnm.Print_Area" localSheetId="0">'dod3'!$B$1:$Q$135</definedName>
  </definedNames>
  <calcPr fullCalcOnLoad="1"/>
</workbook>
</file>

<file path=xl/sharedStrings.xml><?xml version="1.0" encoding="utf-8"?>
<sst xmlns="http://schemas.openxmlformats.org/spreadsheetml/2006/main" count="286" uniqueCount="238">
  <si>
    <r>
      <t xml:space="preserve">Найменування </t>
    </r>
    <r>
      <rPr>
        <sz val="8"/>
        <rFont val="Times New Roman"/>
        <family val="1"/>
      </rPr>
      <t>коду тимчасової класифікації видатків та кредитування місцевих бюджетів</t>
    </r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</si>
  <si>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</si>
  <si>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</si>
  <si>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</si>
  <si>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</rPr>
      <t xml:space="preserve"> </t>
    </r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</si>
  <si>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</si>
  <si>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</si>
  <si>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</si>
  <si>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</si>
  <si>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</si>
  <si>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Всього видатків</t>
  </si>
  <si>
    <t>(грн.)</t>
  </si>
  <si>
    <t>Код типової відомчої класифікації видатків</t>
  </si>
  <si>
    <t xml:space="preserve">Назва головного розпорядника коштів </t>
  </si>
  <si>
    <t>010116</t>
  </si>
  <si>
    <t>Органи місцевого самоврядування </t>
  </si>
  <si>
    <t>070301</t>
  </si>
  <si>
    <t>Загальноосвітні школи-інтернати, загальноосвітні санаторні школи-інтернати </t>
  </si>
  <si>
    <t>070303</t>
  </si>
  <si>
    <t>Дитячі будинки (в т. ч. сімейного типу, прийомні сім'ї)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</si>
  <si>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</si>
  <si>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</si>
  <si>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</si>
  <si>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</si>
  <si>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</si>
  <si>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</si>
  <si>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</si>
  <si>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</si>
  <si>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070602</t>
  </si>
  <si>
    <t>Вищі заклади освіти III та IV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</si>
  <si>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</si>
  <si>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</si>
  <si>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</si>
  <si>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</si>
  <si>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</si>
  <si>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</si>
  <si>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080000</t>
  </si>
  <si>
    <t>Охорона здоров'я </t>
  </si>
  <si>
    <t>080101</t>
  </si>
  <si>
    <t>Лікарні</t>
  </si>
  <si>
    <t>080201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</si>
  <si>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</si>
  <si>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</si>
  <si>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</si>
  <si>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</si>
  <si>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</si>
  <si>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080208</t>
  </si>
  <si>
    <t>Станції переливання крові</t>
  </si>
  <si>
    <t>080400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</si>
  <si>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</si>
  <si>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080500</t>
  </si>
  <si>
    <t>Загальні і спеціалізовані стоматологічні поліклініки </t>
  </si>
  <si>
    <t>080704</t>
  </si>
  <si>
    <t>Центри здоров'я і заходи у сфері санітарної освіти </t>
  </si>
  <si>
    <t>081001</t>
  </si>
  <si>
    <t>Медико-соціальні експертні комісії </t>
  </si>
  <si>
    <t>081002</t>
  </si>
  <si>
    <t>Інші заходи по охороні здоров'я </t>
  </si>
  <si>
    <t>081003</t>
  </si>
  <si>
    <t>081007</t>
  </si>
  <si>
    <t>Програми і централізовані заходи боротьби з туберкульозом </t>
  </si>
  <si>
    <t>081009</t>
  </si>
  <si>
    <t>Забезпечення централізованих заходів з лікування хворих на цукровий та нецукровий діабет</t>
  </si>
  <si>
    <t>090412</t>
  </si>
  <si>
    <t>Інші видатки на соціальний захист населення </t>
  </si>
  <si>
    <t>090601</t>
  </si>
  <si>
    <t>Будинки-інтернати для малолітніх інвалідів</t>
  </si>
  <si>
    <t>090700</t>
  </si>
  <si>
    <t>090802</t>
  </si>
  <si>
    <t>Інші програми соціального захисту дітей </t>
  </si>
  <si>
    <t>090901</t>
  </si>
  <si>
    <t>Будинки-інтернати (пансіонати) для літніх людей та інвалідів системи соціального захисту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</si>
  <si>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</si>
  <si>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</si>
  <si>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</si>
  <si>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</si>
  <si>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</si>
  <si>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 </t>
  </si>
  <si>
    <t>091106</t>
  </si>
  <si>
    <t>Інші видатки</t>
  </si>
  <si>
    <t>091108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</si>
  <si>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</si>
  <si>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091209</t>
  </si>
  <si>
    <t>Фінансова підтримка громадських організацій інвалідів і ветеранів </t>
  </si>
  <si>
    <t>091212</t>
  </si>
  <si>
    <t>Обробка інформації з нарахування та виплати допомог і компенсацій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</si>
  <si>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</si>
  <si>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</si>
  <si>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</si>
  <si>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</si>
  <si>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</si>
  <si>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</si>
  <si>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</si>
  <si>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</si>
  <si>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</si>
  <si>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</si>
  <si>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110203</t>
  </si>
  <si>
    <t>Заповідники </t>
  </si>
  <si>
    <t>110300</t>
  </si>
  <si>
    <t>Кінематографія </t>
  </si>
  <si>
    <t>110502</t>
  </si>
  <si>
    <t>Інші культурно-освітні заклади та заходи </t>
  </si>
  <si>
    <t>120300</t>
  </si>
  <si>
    <t>Книговидання </t>
  </si>
  <si>
    <t>130102</t>
  </si>
  <si>
    <t>Проведення навчально-тренувальних зборів і змагань </t>
  </si>
  <si>
    <t>130104</t>
  </si>
  <si>
    <t>Видатки на утримання центрів з інвалідного спорту і реабілітаційних шкіл </t>
  </si>
  <si>
    <t>130105</t>
  </si>
  <si>
    <t>Проведення навчально-тренувальних зборів і змагань та заходів з інвалідного спорту </t>
  </si>
  <si>
    <t>130106</t>
  </si>
  <si>
    <t>130107</t>
  </si>
  <si>
    <t>Утримання та навчально-тренувальна робота дитячо-юнацьких спортивних шкіл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</si>
  <si>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</si>
  <si>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</si>
  <si>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150101</t>
  </si>
  <si>
    <t>Капітальні вкладення</t>
  </si>
  <si>
    <t>160903</t>
  </si>
  <si>
    <t xml:space="preserve">Програми в галузі сільського господарства, лісового господарства, рибальства та мисливства </t>
  </si>
  <si>
    <t>170703</t>
  </si>
  <si>
    <t>240602</t>
  </si>
  <si>
    <t>250313</t>
  </si>
  <si>
    <t>250326</t>
  </si>
  <si>
    <t>250328</t>
  </si>
  <si>
    <t>250329</t>
  </si>
  <si>
    <t>250330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</si>
  <si>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</si>
  <si>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250344</t>
  </si>
  <si>
    <t>250376</t>
  </si>
  <si>
    <t>250380</t>
  </si>
  <si>
    <t>Інші субвенції</t>
  </si>
  <si>
    <t>250388</t>
  </si>
  <si>
    <t>250404</t>
  </si>
  <si>
    <t>Служба у справах дітей ОДА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</si>
  <si>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</si>
  <si>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070501</t>
  </si>
  <si>
    <t>Професійно-технічні заклади освіти</t>
  </si>
  <si>
    <t>Загальнообласні видатки</t>
  </si>
  <si>
    <t>250102</t>
  </si>
  <si>
    <t>Резервний фонд обласного бюджету</t>
  </si>
  <si>
    <t>250315</t>
  </si>
  <si>
    <t xml:space="preserve">Всього видатків </t>
  </si>
  <si>
    <t>250403</t>
  </si>
  <si>
    <t>130114</t>
  </si>
  <si>
    <t>130115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</si>
  <si>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</si>
  <si>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Видатки на покриття інших заборгованостей, що виникли у попередні роки</t>
  </si>
  <si>
    <t>Утримання закладів, що надають соціальні послуги дітям, які опинились в складних життєвих обставинах</t>
  </si>
  <si>
    <t>Проведення навчально-тренувальних зборів і змагань з неолімпійських видів спорту</t>
  </si>
  <si>
    <t>Забезпечення підготовки спортсменів вищих категорій школами вищої спортивної майстерності</t>
  </si>
  <si>
    <t>Центри "Спорт для всіх" та заходи з фізичної культури</t>
  </si>
  <si>
    <t>081010</t>
  </si>
  <si>
    <t xml:space="preserve">Централізовані заходи з лікування онкологічних хворих </t>
  </si>
  <si>
    <t>Субвенція з місцевого бюджету державному бюджету на виконання програм соціально-економічного та культурного розвитку регіонів (Програма розвитку земельних відносин)</t>
  </si>
  <si>
    <t>Розробка схем та проектних рішень масового застосування</t>
  </si>
  <si>
    <t>070806</t>
  </si>
  <si>
    <t>150202</t>
  </si>
  <si>
    <t>01</t>
  </si>
  <si>
    <t>08</t>
  </si>
  <si>
    <t>10</t>
  </si>
  <si>
    <t>14</t>
  </si>
  <si>
    <t>15</t>
  </si>
  <si>
    <t>20</t>
  </si>
  <si>
    <t>40</t>
  </si>
  <si>
    <t>24</t>
  </si>
  <si>
    <t>67</t>
  </si>
  <si>
    <t>53</t>
  </si>
  <si>
    <t>76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</si>
  <si>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</si>
  <si>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250203</t>
  </si>
  <si>
    <t>Видатки на проведення робіт, пов'язаних із будівництвом, реконструкцією, ремонтом та утриманням автомобільних доріг (обласний територіальний  дорожній фонд)</t>
  </si>
  <si>
    <t>091214</t>
  </si>
  <si>
    <t xml:space="preserve">Інші установи та заклади </t>
  </si>
  <si>
    <t>080209</t>
  </si>
  <si>
    <t>Департамент фінансів ОДА</t>
  </si>
  <si>
    <t>Департамент агропромислового розвитку ОДА</t>
  </si>
  <si>
    <t>Управління з питань цивільного захисту населення ОДА</t>
  </si>
  <si>
    <t>Департамент економічного розвитку і торгівлі ОДА</t>
  </si>
  <si>
    <t>Управління інформаційної діяльності та комунікацій з громадськістю ОДА</t>
  </si>
  <si>
    <t>Департамент  охорони здоров’я ОДА</t>
  </si>
  <si>
    <t>Департамент  соціального захисту населення ОДА</t>
  </si>
  <si>
    <t>210105</t>
  </si>
  <si>
    <t>Видатки на запобігання та ліквідацію надзвичайних ситуацій та наслідків стихійного лиха</t>
  </si>
  <si>
    <t>Центри екстреної медичної допомоги та медицини катастроф, станції екстреної (швидкої) медичної допомоги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</si>
  <si>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</si>
  <si>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Управління інфраструктури та туризму ОДА</t>
  </si>
  <si>
    <t>51</t>
  </si>
  <si>
    <r>
      <t>Хмельницька обласна рада (</t>
    </r>
    <r>
      <rPr>
        <sz val="10"/>
        <rFont val="Times New Roman"/>
        <family val="1"/>
      </rPr>
      <t>Апарат обласної ради</t>
    </r>
    <r>
      <rPr>
        <b/>
        <sz val="10"/>
        <rFont val="Times New Roman"/>
        <family val="1"/>
      </rPr>
      <t>)</t>
    </r>
  </si>
  <si>
    <t>60</t>
  </si>
  <si>
    <t>Департамент екології та природних ресурсів ОДА</t>
  </si>
  <si>
    <t>Утилізація відходів  (Обласний фонд охорони навколишнього природного середовища)</t>
  </si>
  <si>
    <t>240604</t>
  </si>
  <si>
    <t>Відділ містобудування та архітектури ОДА</t>
  </si>
  <si>
    <t>47</t>
  </si>
  <si>
    <t>Управління регіонального розвитку та будівництва ОДА</t>
  </si>
  <si>
    <t>Управління житлово-комунального господарства ОДА</t>
  </si>
  <si>
    <t>Інша діяльність у сфері охорони навколишнього природного середовища (Обласний фонд охорони навколишнього природного середовища)</t>
  </si>
  <si>
    <t>11</t>
  </si>
  <si>
    <t>Управління молоді та спорту ОДА</t>
  </si>
  <si>
    <t>Департамент освіти і науки ОДА</t>
  </si>
  <si>
    <t>Видатки на покриття інших заборгованостей, що виникли у попередні роки (Обласний фонд охорони навколишнього природного середовища)</t>
  </si>
  <si>
    <t>Інші заклади освіти</t>
  </si>
  <si>
    <t>Будинки дитини</t>
  </si>
  <si>
    <t xml:space="preserve">Додаткова дотація з державного бюджету на вирівнювання фінансової забезпеченості місцевих бюджетів  </t>
  </si>
  <si>
    <t>Субвенція з місцевого бюджету державному бюджету на виконання програм соціально-економічного та культурного розвитку регіонів (Цільова програма захисту населення і територій від надзвичайних ситуацій техногенного та природного характеру у Хмельницькій області на 2014 -2018 роки)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</si>
  <si>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</si>
  <si>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</si>
  <si>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</si>
  <si>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Інші додаткові дотації</t>
  </si>
  <si>
    <t>Доходи</t>
  </si>
  <si>
    <t>Кредитування</t>
  </si>
  <si>
    <t>Передача до бюджету розвитку</t>
  </si>
  <si>
    <t>Баланс</t>
  </si>
  <si>
    <t>Всього доходів</t>
  </si>
  <si>
    <t>Проведення виборів депутатів місцевих рад та сільських, селищних, міських голів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</si>
  <si>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</si>
  <si>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</si>
  <si>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</si>
  <si>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Загальний фонд</t>
  </si>
  <si>
    <t>видатки споживання</t>
  </si>
  <si>
    <t>видатки розвитку</t>
  </si>
  <si>
    <t>Спеціальний фонд</t>
  </si>
  <si>
    <t>160904</t>
  </si>
  <si>
    <t>Організація та регулювання діяльності ветеринарних лікарень та ветеринарних лабораторій</t>
  </si>
  <si>
    <t>240601</t>
  </si>
  <si>
    <t>Охорона та раціональне використання природних ресурсів (Обласний фонд охорони навколишнього природного середовища)</t>
  </si>
  <si>
    <t>130204</t>
  </si>
  <si>
    <t>Утримання апарату управління громадських фізкультурно-спортивних організацій</t>
  </si>
  <si>
    <t>80000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</si>
  <si>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</si>
  <si>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Спеціалізовані лікарні та інші спеціалізовані заклади (центри, диспансери, госпіталі для ветеранів війни, лепрозорії, медико-санітарні частини тощо, що мають ліжкову мережу) </t>
  </si>
  <si>
    <r>
      <t>РОЗПОДІЛ</t>
    </r>
    <r>
      <rPr>
        <b/>
        <sz val="14"/>
        <rFont val="Times New Roman"/>
        <family val="1"/>
      </rPr>
      <t xml:space="preserve">
видатків обласного бюджету на 2016 рік</t>
    </r>
  </si>
  <si>
    <t>Додаток № 3
до рішення обласної ради
"Про обласний бюджет на 2016 рік"</t>
  </si>
  <si>
    <t>Вільні лишки на 1.01.2016</t>
  </si>
  <si>
    <t>200700</t>
  </si>
  <si>
    <t>130112</t>
  </si>
  <si>
    <t>Інші природоохоронні заходи (Обласний фонд охорони навколишнього природного середовища)</t>
  </si>
  <si>
    <t>Управління культури, національностей, релігій та туризму ОДА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</si>
</sst>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0"/>
      <color indexed="36"/>
      <name val="Arial Cyr"/>
      <family val="0"/>
    </font>
    <font>
      <sz val="10"/>
      <color indexed="30"/>
      <name val="Arial Cyr"/>
      <family val="0"/>
    </font>
    <font>
      <sz val="10"/>
      <color indexed="56"/>
      <name val="Arial Cyr"/>
      <family val="0"/>
    </font>
    <font>
      <sz val="10"/>
      <color indexed="40"/>
      <name val="Arial Cyr"/>
      <family val="0"/>
    </font>
    <font>
      <sz val="10"/>
      <color indexed="17"/>
      <name val="Arial Cyr"/>
      <family val="0"/>
    </font>
    <font>
      <i/>
      <sz val="10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56"/>
      <name val="Times New Roman"/>
      <family val="1"/>
    </font>
    <font>
      <sz val="10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0" applyFill="1" applyAlignment="1">
      <alignment/>
    </xf>
    <xf numFmtId="0" fontId="12" fillId="0" borderId="0" xfId="0" applyFont="1" applyFill="1" applyAlignment="1">
      <alignment/>
    </xf>
    <xf numFmtId="0" fontId="11" fillId="24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4" borderId="0" xfId="0" applyFont="1" applyFill="1" applyAlignment="1">
      <alignment/>
    </xf>
    <xf numFmtId="0" fontId="15" fillId="0" borderId="0" xfId="0" applyFont="1" applyAlignment="1">
      <alignment/>
    </xf>
    <xf numFmtId="0" fontId="16" fillId="24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8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184" fontId="9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84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185" fontId="0" fillId="0" borderId="0" xfId="0" applyNumberFormat="1" applyFont="1" applyFill="1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17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84" fontId="38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184" fontId="1" fillId="0" borderId="15" xfId="0" applyNumberFormat="1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d%204%20&#1082;&#1088;&#1077;&#1076;&#1080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1"/>
      <sheetName val="дод.2"/>
      <sheetName val="дод.3"/>
      <sheetName val="дод.4"/>
      <sheetName val="дод.5"/>
      <sheetName val="дод.6"/>
      <sheetName val="дод.7"/>
    </sheetNames>
    <sheetDataSet>
      <sheetData sheetId="0">
        <row r="78">
          <cell r="D78">
            <v>3882529700</v>
          </cell>
          <cell r="E78">
            <v>138571875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5"/>
    </sheetNames>
    <sheetDataSet>
      <sheetData sheetId="0">
        <row r="27">
          <cell r="P27">
            <v>300000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4"/>
    </sheetNames>
    <sheetDataSet>
      <sheetData sheetId="0">
        <row r="9">
          <cell r="E9">
            <v>911000</v>
          </cell>
        </row>
        <row r="13">
          <cell r="D13">
            <v>-911000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45"/>
  <sheetViews>
    <sheetView tabSelected="1" view="pageBreakPreview" zoomScale="75" zoomScaleSheetLayoutView="75" zoomScalePageLayoutView="0" workbookViewId="0" topLeftCell="B1">
      <pane xSplit="3" ySplit="8" topLeftCell="E12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M146" sqref="M146"/>
    </sheetView>
  </sheetViews>
  <sheetFormatPr defaultColWidth="9.00390625" defaultRowHeight="12.75"/>
  <cols>
    <col min="1" max="1" width="1.625" style="2" hidden="1" customWidth="1"/>
    <col min="2" max="2" width="8.875" style="2" customWidth="1"/>
    <col min="3" max="3" width="6.375" style="2" hidden="1" customWidth="1"/>
    <col min="4" max="4" width="46.875" style="2" customWidth="1"/>
    <col min="5" max="5" width="17.375" style="2" customWidth="1"/>
    <col min="6" max="6" width="14.875" style="2" customWidth="1"/>
    <col min="7" max="7" width="13.50390625" style="2" customWidth="1"/>
    <col min="8" max="8" width="14.50390625" style="2" customWidth="1"/>
    <col min="9" max="9" width="14.625" style="2" customWidth="1"/>
    <col min="10" max="10" width="15.50390625" style="2" customWidth="1"/>
    <col min="11" max="11" width="11.875" style="2" customWidth="1"/>
    <col min="12" max="12" width="11.00390625" style="2" customWidth="1"/>
    <col min="13" max="13" width="11.50390625" style="2" customWidth="1"/>
    <col min="14" max="14" width="10.875" style="2" customWidth="1"/>
    <col min="15" max="15" width="9.875" style="2" customWidth="1"/>
    <col min="16" max="16" width="13.00390625" style="2" hidden="1" customWidth="1"/>
    <col min="17" max="17" width="14.125" style="2" customWidth="1"/>
    <col min="18" max="18" width="12.50390625" style="2" hidden="1" customWidth="1"/>
    <col min="19" max="19" width="14.00390625" style="2" customWidth="1"/>
    <col min="20" max="16384" width="9.125" style="2" customWidth="1"/>
  </cols>
  <sheetData>
    <row r="1" spans="13:17" ht="52.5" customHeight="1">
      <c r="M1" s="101" t="s">
        <v>232</v>
      </c>
      <c r="N1" s="101"/>
      <c r="O1" s="101"/>
      <c r="P1" s="101"/>
      <c r="Q1" s="101"/>
    </row>
    <row r="2" spans="14:17" ht="13.5">
      <c r="N2" s="11"/>
      <c r="O2" s="11"/>
      <c r="P2" s="11"/>
      <c r="Q2" s="11"/>
    </row>
    <row r="3" spans="2:20" ht="45" customHeight="1">
      <c r="B3" s="102" t="s">
        <v>231</v>
      </c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ht="18" customHeight="1">
      <c r="Q4" s="80" t="s">
        <v>11</v>
      </c>
    </row>
    <row r="5" spans="1:17" ht="15" customHeight="1">
      <c r="A5" s="85" t="s">
        <v>217</v>
      </c>
      <c r="B5" s="94" t="s">
        <v>12</v>
      </c>
      <c r="C5" s="85" t="s">
        <v>216</v>
      </c>
      <c r="D5" s="85" t="s">
        <v>13</v>
      </c>
      <c r="E5" s="88" t="s">
        <v>218</v>
      </c>
      <c r="F5" s="89"/>
      <c r="G5" s="89"/>
      <c r="H5" s="89"/>
      <c r="I5" s="90"/>
      <c r="J5" s="98" t="s">
        <v>221</v>
      </c>
      <c r="K5" s="98"/>
      <c r="L5" s="98"/>
      <c r="M5" s="98"/>
      <c r="N5" s="98"/>
      <c r="O5" s="98"/>
      <c r="P5" s="98"/>
      <c r="Q5" s="98" t="s">
        <v>1</v>
      </c>
    </row>
    <row r="6" spans="1:17" ht="12.75">
      <c r="A6" s="86"/>
      <c r="B6" s="94"/>
      <c r="C6" s="86"/>
      <c r="D6" s="86"/>
      <c r="E6" s="95" t="s">
        <v>2</v>
      </c>
      <c r="F6" s="91" t="s">
        <v>219</v>
      </c>
      <c r="G6" s="96" t="s">
        <v>3</v>
      </c>
      <c r="H6" s="97"/>
      <c r="I6" s="91" t="s">
        <v>220</v>
      </c>
      <c r="J6" s="104" t="s">
        <v>4</v>
      </c>
      <c r="K6" s="91" t="s">
        <v>219</v>
      </c>
      <c r="L6" s="96" t="s">
        <v>3</v>
      </c>
      <c r="M6" s="97"/>
      <c r="N6" s="91" t="s">
        <v>220</v>
      </c>
      <c r="O6" s="9" t="s">
        <v>3</v>
      </c>
      <c r="P6" s="99" t="s">
        <v>8</v>
      </c>
      <c r="Q6" s="98"/>
    </row>
    <row r="7" spans="1:17" ht="38.25" customHeight="1">
      <c r="A7" s="86"/>
      <c r="B7" s="94"/>
      <c r="C7" s="86"/>
      <c r="D7" s="87"/>
      <c r="E7" s="95"/>
      <c r="F7" s="92"/>
      <c r="G7" s="95" t="s">
        <v>5</v>
      </c>
      <c r="H7" s="95" t="s">
        <v>6</v>
      </c>
      <c r="I7" s="92"/>
      <c r="J7" s="104"/>
      <c r="K7" s="92"/>
      <c r="L7" s="95" t="s">
        <v>5</v>
      </c>
      <c r="M7" s="95" t="s">
        <v>6</v>
      </c>
      <c r="N7" s="92"/>
      <c r="O7" s="104" t="s">
        <v>7</v>
      </c>
      <c r="P7" s="100"/>
      <c r="Q7" s="98"/>
    </row>
    <row r="8" spans="1:17" ht="97.5" customHeight="1">
      <c r="A8" s="87"/>
      <c r="B8" s="6" t="s">
        <v>215</v>
      </c>
      <c r="C8" s="87"/>
      <c r="D8" s="7" t="s">
        <v>0</v>
      </c>
      <c r="E8" s="95"/>
      <c r="F8" s="93"/>
      <c r="G8" s="95"/>
      <c r="H8" s="95"/>
      <c r="I8" s="93"/>
      <c r="J8" s="104"/>
      <c r="K8" s="93"/>
      <c r="L8" s="95"/>
      <c r="M8" s="95"/>
      <c r="N8" s="93"/>
      <c r="O8" s="104"/>
      <c r="P8" s="49" t="s">
        <v>9</v>
      </c>
      <c r="Q8" s="98"/>
    </row>
    <row r="9" spans="1:17" ht="18" customHeight="1">
      <c r="A9" s="39"/>
      <c r="B9" s="3" t="s">
        <v>157</v>
      </c>
      <c r="C9" s="3"/>
      <c r="D9" s="82" t="s">
        <v>187</v>
      </c>
      <c r="E9" s="17">
        <f aca="true" t="shared" si="0" ref="E9:N9">SUM(E10:E13)</f>
        <v>10103400</v>
      </c>
      <c r="F9" s="17">
        <f t="shared" si="0"/>
        <v>10103400</v>
      </c>
      <c r="G9" s="17">
        <f t="shared" si="0"/>
        <v>2869700</v>
      </c>
      <c r="H9" s="17">
        <f t="shared" si="0"/>
        <v>2061600</v>
      </c>
      <c r="I9" s="17">
        <f t="shared" si="0"/>
        <v>0</v>
      </c>
      <c r="J9" s="17">
        <f t="shared" si="0"/>
        <v>130000</v>
      </c>
      <c r="K9" s="17">
        <f t="shared" si="0"/>
        <v>130000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>O10+O11+O13</f>
        <v>0</v>
      </c>
      <c r="P9" s="45">
        <f>SUM(P10:P13)</f>
        <v>0</v>
      </c>
      <c r="Q9" s="17">
        <f>E9+J9</f>
        <v>10233400</v>
      </c>
    </row>
    <row r="10" spans="1:18" s="34" customFormat="1" ht="16.5" customHeight="1">
      <c r="A10" s="39"/>
      <c r="B10" s="4" t="s">
        <v>14</v>
      </c>
      <c r="C10" s="4"/>
      <c r="D10" s="68" t="s">
        <v>15</v>
      </c>
      <c r="E10" s="18">
        <f>F10+I10</f>
        <v>8582000</v>
      </c>
      <c r="F10" s="18">
        <v>8582000</v>
      </c>
      <c r="G10" s="18">
        <v>2869700</v>
      </c>
      <c r="H10" s="18">
        <v>2061600</v>
      </c>
      <c r="I10" s="18"/>
      <c r="J10" s="18">
        <f aca="true" t="shared" si="1" ref="J10:J81">K10+N10</f>
        <v>130000</v>
      </c>
      <c r="K10" s="18">
        <v>130000</v>
      </c>
      <c r="L10" s="17"/>
      <c r="M10" s="18"/>
      <c r="N10" s="18"/>
      <c r="O10" s="18"/>
      <c r="P10" s="43"/>
      <c r="Q10" s="17">
        <f aca="true" t="shared" si="2" ref="Q10:Q80">E10+J10</f>
        <v>8712000</v>
      </c>
      <c r="R10" s="2"/>
    </row>
    <row r="11" spans="1:18" s="29" customFormat="1" ht="15.75" customHeight="1">
      <c r="A11" s="39"/>
      <c r="B11" s="4" t="s">
        <v>63</v>
      </c>
      <c r="C11" s="4"/>
      <c r="D11" s="68" t="s">
        <v>64</v>
      </c>
      <c r="E11" s="18">
        <f>F11+I11</f>
        <v>500000</v>
      </c>
      <c r="F11" s="18">
        <v>500000</v>
      </c>
      <c r="G11" s="17"/>
      <c r="H11" s="17"/>
      <c r="I11" s="17"/>
      <c r="J11" s="18">
        <f t="shared" si="1"/>
        <v>0</v>
      </c>
      <c r="K11" s="17"/>
      <c r="L11" s="17"/>
      <c r="M11" s="17"/>
      <c r="N11" s="17"/>
      <c r="O11" s="17"/>
      <c r="P11" s="45"/>
      <c r="Q11" s="17">
        <f t="shared" si="2"/>
        <v>500000</v>
      </c>
      <c r="R11" s="2"/>
    </row>
    <row r="12" spans="1:18" s="29" customFormat="1" ht="27.75" customHeight="1" hidden="1">
      <c r="A12" s="39"/>
      <c r="B12" s="60" t="s">
        <v>169</v>
      </c>
      <c r="C12" s="69"/>
      <c r="D12" s="69" t="s">
        <v>214</v>
      </c>
      <c r="E12" s="61">
        <f>F12+I12</f>
        <v>0</v>
      </c>
      <c r="F12" s="61"/>
      <c r="G12" s="17"/>
      <c r="H12" s="17"/>
      <c r="I12" s="17"/>
      <c r="J12" s="18"/>
      <c r="K12" s="17"/>
      <c r="L12" s="17"/>
      <c r="M12" s="17"/>
      <c r="N12" s="17"/>
      <c r="O12" s="17"/>
      <c r="P12" s="45"/>
      <c r="Q12" s="17">
        <f t="shared" si="2"/>
        <v>0</v>
      </c>
      <c r="R12" s="2"/>
    </row>
    <row r="13" spans="1:17" ht="14.25" customHeight="1">
      <c r="A13" s="39"/>
      <c r="B13" s="4" t="s">
        <v>132</v>
      </c>
      <c r="C13" s="4"/>
      <c r="D13" s="68" t="s">
        <v>79</v>
      </c>
      <c r="E13" s="18">
        <f>F13+I13</f>
        <v>1021400</v>
      </c>
      <c r="F13" s="18">
        <v>1021400</v>
      </c>
      <c r="G13" s="18"/>
      <c r="H13" s="18"/>
      <c r="I13" s="18"/>
      <c r="J13" s="18">
        <f t="shared" si="1"/>
        <v>0</v>
      </c>
      <c r="K13" s="18"/>
      <c r="L13" s="18"/>
      <c r="M13" s="18"/>
      <c r="N13" s="18"/>
      <c r="O13" s="18"/>
      <c r="P13" s="43"/>
      <c r="Q13" s="17">
        <f t="shared" si="2"/>
        <v>1021400</v>
      </c>
    </row>
    <row r="14" spans="1:17" ht="29.25" customHeight="1">
      <c r="A14" s="39"/>
      <c r="B14" s="3" t="s">
        <v>158</v>
      </c>
      <c r="C14" s="3"/>
      <c r="D14" s="82" t="s">
        <v>178</v>
      </c>
      <c r="E14" s="17">
        <f aca="true" t="shared" si="3" ref="E14:P14">SUM(E15:E17)</f>
        <v>126000</v>
      </c>
      <c r="F14" s="17">
        <f t="shared" si="3"/>
        <v>126000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45">
        <f t="shared" si="3"/>
        <v>0</v>
      </c>
      <c r="Q14" s="17">
        <f t="shared" si="2"/>
        <v>126000</v>
      </c>
    </row>
    <row r="15" spans="1:17" ht="15" customHeight="1" hidden="1">
      <c r="A15" s="39"/>
      <c r="B15" s="4" t="s">
        <v>102</v>
      </c>
      <c r="C15" s="4"/>
      <c r="D15" s="68" t="s">
        <v>103</v>
      </c>
      <c r="E15" s="18">
        <f>F15+I15</f>
        <v>0</v>
      </c>
      <c r="F15" s="21"/>
      <c r="G15" s="18"/>
      <c r="H15" s="18"/>
      <c r="I15" s="18"/>
      <c r="J15" s="18">
        <f t="shared" si="1"/>
        <v>0</v>
      </c>
      <c r="K15" s="18"/>
      <c r="L15" s="18"/>
      <c r="M15" s="18"/>
      <c r="N15" s="18"/>
      <c r="O15" s="17"/>
      <c r="P15" s="43"/>
      <c r="Q15" s="17">
        <f t="shared" si="2"/>
        <v>0</v>
      </c>
    </row>
    <row r="16" spans="1:18" s="29" customFormat="1" ht="15.75" customHeight="1">
      <c r="A16" s="39"/>
      <c r="B16" s="4" t="s">
        <v>132</v>
      </c>
      <c r="C16" s="4"/>
      <c r="D16" s="68" t="s">
        <v>79</v>
      </c>
      <c r="E16" s="18">
        <f aca="true" t="shared" si="4" ref="E16:E56">F16+I16</f>
        <v>126000</v>
      </c>
      <c r="F16" s="21">
        <v>126000</v>
      </c>
      <c r="G16" s="18"/>
      <c r="H16" s="18"/>
      <c r="I16" s="18"/>
      <c r="J16" s="18">
        <f t="shared" si="1"/>
        <v>0</v>
      </c>
      <c r="K16" s="18"/>
      <c r="L16" s="18"/>
      <c r="M16" s="18"/>
      <c r="N16" s="18"/>
      <c r="O16" s="17"/>
      <c r="P16" s="43"/>
      <c r="Q16" s="17">
        <f t="shared" si="2"/>
        <v>126000</v>
      </c>
      <c r="R16" s="2"/>
    </row>
    <row r="17" spans="1:18" s="31" customFormat="1" ht="26.25" customHeight="1" hidden="1">
      <c r="A17" s="39"/>
      <c r="B17" s="4" t="s">
        <v>142</v>
      </c>
      <c r="C17" s="4"/>
      <c r="D17" s="53" t="s">
        <v>146</v>
      </c>
      <c r="E17" s="18">
        <f t="shared" si="4"/>
        <v>0</v>
      </c>
      <c r="F17" s="21"/>
      <c r="G17" s="18"/>
      <c r="H17" s="18"/>
      <c r="I17" s="18"/>
      <c r="J17" s="18">
        <f t="shared" si="1"/>
        <v>0</v>
      </c>
      <c r="K17" s="18"/>
      <c r="L17" s="18"/>
      <c r="M17" s="18"/>
      <c r="N17" s="18"/>
      <c r="O17" s="17"/>
      <c r="P17" s="43"/>
      <c r="Q17" s="17">
        <f t="shared" si="2"/>
        <v>0</v>
      </c>
      <c r="R17"/>
    </row>
    <row r="18" spans="1:18" s="37" customFormat="1" ht="18.75" customHeight="1">
      <c r="A18" s="39"/>
      <c r="B18" s="3" t="s">
        <v>159</v>
      </c>
      <c r="C18" s="3"/>
      <c r="D18" s="83" t="s">
        <v>199</v>
      </c>
      <c r="E18" s="20">
        <f>SUM(E19:E34)</f>
        <v>471858400</v>
      </c>
      <c r="F18" s="20">
        <f>SUM(F19:F34)</f>
        <v>471858400</v>
      </c>
      <c r="G18" s="20">
        <f>SUM(G19:G34)</f>
        <v>186256500</v>
      </c>
      <c r="H18" s="20">
        <f>SUM(H19:H34)</f>
        <v>51378600</v>
      </c>
      <c r="I18" s="20"/>
      <c r="J18" s="20">
        <f>SUM(J19:J33)</f>
        <v>46249540</v>
      </c>
      <c r="K18" s="20">
        <f aca="true" t="shared" si="5" ref="K18:P18">SUM(K19:K34)</f>
        <v>44898860</v>
      </c>
      <c r="L18" s="20">
        <f t="shared" si="5"/>
        <v>4850780</v>
      </c>
      <c r="M18" s="20">
        <f t="shared" si="5"/>
        <v>3615923</v>
      </c>
      <c r="N18" s="20">
        <f t="shared" si="5"/>
        <v>1350680</v>
      </c>
      <c r="O18" s="59">
        <f t="shared" si="5"/>
        <v>0</v>
      </c>
      <c r="P18" s="46">
        <f t="shared" si="5"/>
        <v>22959000</v>
      </c>
      <c r="Q18" s="17">
        <f t="shared" si="2"/>
        <v>518107940</v>
      </c>
      <c r="R18" s="2"/>
    </row>
    <row r="19" spans="1:18" s="38" customFormat="1" ht="26.25">
      <c r="A19" s="39"/>
      <c r="B19" s="4" t="s">
        <v>16</v>
      </c>
      <c r="C19" s="4"/>
      <c r="D19" s="50" t="s">
        <v>17</v>
      </c>
      <c r="E19" s="18">
        <f t="shared" si="4"/>
        <v>36739400</v>
      </c>
      <c r="F19" s="62">
        <v>36739400</v>
      </c>
      <c r="G19" s="19">
        <v>14353400</v>
      </c>
      <c r="H19" s="19">
        <v>4719400</v>
      </c>
      <c r="I19" s="19"/>
      <c r="J19" s="18">
        <f t="shared" si="1"/>
        <v>254200</v>
      </c>
      <c r="K19" s="19">
        <v>242200</v>
      </c>
      <c r="L19" s="19">
        <v>23000</v>
      </c>
      <c r="M19" s="19">
        <v>15600</v>
      </c>
      <c r="N19" s="19">
        <v>12000</v>
      </c>
      <c r="O19" s="18"/>
      <c r="P19" s="43"/>
      <c r="Q19" s="17">
        <f t="shared" si="2"/>
        <v>36993600</v>
      </c>
      <c r="R19" s="2"/>
    </row>
    <row r="20" spans="1:18" s="38" customFormat="1" ht="18.75" customHeight="1">
      <c r="A20" s="39"/>
      <c r="B20" s="4" t="s">
        <v>18</v>
      </c>
      <c r="C20" s="4"/>
      <c r="D20" s="50" t="s">
        <v>19</v>
      </c>
      <c r="E20" s="18">
        <f t="shared" si="4"/>
        <v>9548500</v>
      </c>
      <c r="F20" s="62">
        <v>9548500</v>
      </c>
      <c r="G20" s="19">
        <v>3870500</v>
      </c>
      <c r="H20" s="19">
        <v>1381600</v>
      </c>
      <c r="I20" s="19"/>
      <c r="J20" s="18">
        <f t="shared" si="1"/>
        <v>34000</v>
      </c>
      <c r="K20" s="19">
        <v>34000</v>
      </c>
      <c r="L20" s="19"/>
      <c r="M20" s="19">
        <v>5000</v>
      </c>
      <c r="N20" s="19"/>
      <c r="O20" s="19"/>
      <c r="P20" s="44"/>
      <c r="Q20" s="17">
        <f t="shared" si="2"/>
        <v>9582500</v>
      </c>
      <c r="R20" s="2"/>
    </row>
    <row r="21" spans="1:18" s="38" customFormat="1" ht="40.5" customHeight="1">
      <c r="A21" s="39"/>
      <c r="B21" s="4" t="s">
        <v>20</v>
      </c>
      <c r="C21" s="4"/>
      <c r="D21" s="50" t="s">
        <v>21</v>
      </c>
      <c r="E21" s="18">
        <f t="shared" si="4"/>
        <v>85240300</v>
      </c>
      <c r="F21" s="62">
        <v>85240300</v>
      </c>
      <c r="G21" s="19">
        <v>40798100</v>
      </c>
      <c r="H21" s="19">
        <v>7356900</v>
      </c>
      <c r="I21" s="19"/>
      <c r="J21" s="18">
        <f t="shared" si="1"/>
        <v>72922</v>
      </c>
      <c r="K21" s="19">
        <v>62922</v>
      </c>
      <c r="L21" s="19"/>
      <c r="M21" s="19"/>
      <c r="N21" s="19">
        <v>10000</v>
      </c>
      <c r="O21" s="19"/>
      <c r="P21" s="44">
        <v>4499000</v>
      </c>
      <c r="Q21" s="17">
        <f t="shared" si="2"/>
        <v>85313222</v>
      </c>
      <c r="R21" s="2"/>
    </row>
    <row r="22" spans="1:18" s="38" customFormat="1" ht="66" customHeight="1">
      <c r="A22" s="39"/>
      <c r="B22" s="4" t="s">
        <v>22</v>
      </c>
      <c r="C22" s="4"/>
      <c r="D22" s="50" t="s">
        <v>23</v>
      </c>
      <c r="E22" s="18">
        <f t="shared" si="4"/>
        <v>51016200</v>
      </c>
      <c r="F22" s="62">
        <v>51016200</v>
      </c>
      <c r="G22" s="19">
        <v>17647700</v>
      </c>
      <c r="H22" s="18">
        <v>6202500</v>
      </c>
      <c r="I22" s="18"/>
      <c r="J22" s="18">
        <f t="shared" si="1"/>
        <v>243692</v>
      </c>
      <c r="K22" s="19">
        <v>243692</v>
      </c>
      <c r="L22" s="19"/>
      <c r="M22" s="18">
        <v>13000</v>
      </c>
      <c r="N22" s="19"/>
      <c r="O22" s="19"/>
      <c r="P22" s="44">
        <f>2500000-1600000</f>
        <v>900000</v>
      </c>
      <c r="Q22" s="17">
        <f t="shared" si="2"/>
        <v>51259892</v>
      </c>
      <c r="R22" s="2"/>
    </row>
    <row r="23" spans="1:17" s="13" customFormat="1" ht="26.25">
      <c r="A23" s="39"/>
      <c r="B23" s="4" t="s">
        <v>24</v>
      </c>
      <c r="C23" s="4"/>
      <c r="D23" s="50" t="s">
        <v>25</v>
      </c>
      <c r="E23" s="18">
        <f t="shared" si="4"/>
        <v>20709500</v>
      </c>
      <c r="F23" s="19">
        <v>20709500</v>
      </c>
      <c r="G23" s="19">
        <v>11473100</v>
      </c>
      <c r="H23" s="19">
        <v>3153800</v>
      </c>
      <c r="I23" s="19"/>
      <c r="J23" s="18">
        <f>K23+N23</f>
        <v>1128700</v>
      </c>
      <c r="K23" s="19">
        <v>1054200</v>
      </c>
      <c r="L23" s="19">
        <v>205200</v>
      </c>
      <c r="M23" s="19">
        <v>78300</v>
      </c>
      <c r="N23" s="19">
        <v>74500</v>
      </c>
      <c r="O23" s="19"/>
      <c r="P23" s="44">
        <v>800000</v>
      </c>
      <c r="Q23" s="17">
        <f t="shared" si="2"/>
        <v>21838200</v>
      </c>
    </row>
    <row r="24" spans="1:18" s="38" customFormat="1" ht="15.75" customHeight="1">
      <c r="A24" s="39"/>
      <c r="B24" s="4" t="s">
        <v>135</v>
      </c>
      <c r="C24" s="4"/>
      <c r="D24" s="70" t="s">
        <v>136</v>
      </c>
      <c r="E24" s="18">
        <f t="shared" si="4"/>
        <v>206739800</v>
      </c>
      <c r="F24" s="62">
        <v>206739800</v>
      </c>
      <c r="G24" s="62">
        <v>88248700</v>
      </c>
      <c r="H24" s="19">
        <v>27544200</v>
      </c>
      <c r="I24" s="19"/>
      <c r="J24" s="18">
        <f t="shared" si="1"/>
        <v>17454796</v>
      </c>
      <c r="K24" s="62">
        <v>16425116</v>
      </c>
      <c r="L24" s="62">
        <v>4223980</v>
      </c>
      <c r="M24" s="19">
        <v>2675760</v>
      </c>
      <c r="N24" s="19">
        <v>1029680</v>
      </c>
      <c r="O24" s="19"/>
      <c r="P24" s="44">
        <v>400000</v>
      </c>
      <c r="Q24" s="17">
        <f t="shared" si="2"/>
        <v>224194596</v>
      </c>
      <c r="R24" s="2"/>
    </row>
    <row r="25" spans="1:18" s="32" customFormat="1" ht="17.25" customHeight="1">
      <c r="A25" s="39"/>
      <c r="B25" s="4" t="s">
        <v>28</v>
      </c>
      <c r="C25" s="4"/>
      <c r="D25" s="53" t="s">
        <v>29</v>
      </c>
      <c r="E25" s="18">
        <f t="shared" si="4"/>
        <v>40453400</v>
      </c>
      <c r="F25" s="62">
        <v>40453400</v>
      </c>
      <c r="G25" s="19"/>
      <c r="H25" s="19"/>
      <c r="I25" s="19"/>
      <c r="J25" s="18">
        <f t="shared" si="1"/>
        <v>25218700</v>
      </c>
      <c r="K25" s="19">
        <v>25038700</v>
      </c>
      <c r="L25" s="19"/>
      <c r="M25" s="19"/>
      <c r="N25" s="19">
        <v>180000</v>
      </c>
      <c r="O25" s="18"/>
      <c r="P25" s="43"/>
      <c r="Q25" s="17">
        <f t="shared" si="2"/>
        <v>65672100</v>
      </c>
      <c r="R25" s="2"/>
    </row>
    <row r="26" spans="1:18" s="38" customFormat="1" ht="41.25" customHeight="1">
      <c r="A26" s="39"/>
      <c r="B26" s="4" t="s">
        <v>30</v>
      </c>
      <c r="C26" s="4"/>
      <c r="D26" s="54" t="s">
        <v>31</v>
      </c>
      <c r="E26" s="18">
        <f t="shared" si="4"/>
        <v>11676100</v>
      </c>
      <c r="F26" s="19">
        <v>11676100</v>
      </c>
      <c r="G26" s="19">
        <v>7399000</v>
      </c>
      <c r="H26" s="19">
        <v>660200</v>
      </c>
      <c r="I26" s="19"/>
      <c r="J26" s="18">
        <f t="shared" si="1"/>
        <v>232000</v>
      </c>
      <c r="K26" s="19">
        <v>223000</v>
      </c>
      <c r="L26" s="19">
        <v>54500</v>
      </c>
      <c r="M26" s="19">
        <v>6200</v>
      </c>
      <c r="N26" s="19">
        <v>9000</v>
      </c>
      <c r="O26" s="18"/>
      <c r="P26" s="43"/>
      <c r="Q26" s="17">
        <f t="shared" si="2"/>
        <v>11908100</v>
      </c>
      <c r="R26" s="2"/>
    </row>
    <row r="27" spans="1:17" s="13" customFormat="1" ht="18.75" customHeight="1">
      <c r="A27" s="39"/>
      <c r="B27" s="4" t="s">
        <v>32</v>
      </c>
      <c r="C27" s="4"/>
      <c r="D27" s="54" t="s">
        <v>33</v>
      </c>
      <c r="E27" s="18">
        <f t="shared" si="4"/>
        <v>50000</v>
      </c>
      <c r="F27" s="19">
        <v>50000</v>
      </c>
      <c r="G27" s="19"/>
      <c r="H27" s="19"/>
      <c r="I27" s="19"/>
      <c r="J27" s="18">
        <f t="shared" si="1"/>
        <v>0</v>
      </c>
      <c r="K27" s="19"/>
      <c r="L27" s="19"/>
      <c r="M27" s="19"/>
      <c r="N27" s="19"/>
      <c r="O27" s="18"/>
      <c r="P27" s="44"/>
      <c r="Q27" s="17">
        <f t="shared" si="2"/>
        <v>50000</v>
      </c>
    </row>
    <row r="28" spans="1:18" s="37" customFormat="1" ht="26.25">
      <c r="A28" s="39"/>
      <c r="B28" s="4" t="s">
        <v>34</v>
      </c>
      <c r="C28" s="4"/>
      <c r="D28" s="54" t="s">
        <v>35</v>
      </c>
      <c r="E28" s="18">
        <f t="shared" si="4"/>
        <v>577200</v>
      </c>
      <c r="F28" s="62">
        <v>577200</v>
      </c>
      <c r="G28" s="19">
        <v>389700</v>
      </c>
      <c r="H28" s="19">
        <v>24900</v>
      </c>
      <c r="I28" s="19"/>
      <c r="J28" s="18">
        <f t="shared" si="1"/>
        <v>55100</v>
      </c>
      <c r="K28" s="19">
        <v>49600</v>
      </c>
      <c r="L28" s="19">
        <v>10000</v>
      </c>
      <c r="M28" s="19"/>
      <c r="N28" s="19">
        <v>5500</v>
      </c>
      <c r="O28" s="19"/>
      <c r="P28" s="44"/>
      <c r="Q28" s="17">
        <f t="shared" si="2"/>
        <v>632300</v>
      </c>
      <c r="R28" s="2"/>
    </row>
    <row r="29" spans="1:17" s="13" customFormat="1" ht="16.5" customHeight="1">
      <c r="A29" s="39"/>
      <c r="B29" s="4" t="s">
        <v>155</v>
      </c>
      <c r="C29" s="4"/>
      <c r="D29" s="53" t="s">
        <v>201</v>
      </c>
      <c r="E29" s="18">
        <f t="shared" si="4"/>
        <v>3058500</v>
      </c>
      <c r="F29" s="19">
        <v>3058500</v>
      </c>
      <c r="G29" s="19">
        <v>1489900</v>
      </c>
      <c r="H29" s="19">
        <v>329900</v>
      </c>
      <c r="I29" s="19"/>
      <c r="J29" s="18">
        <f t="shared" si="1"/>
        <v>1555430</v>
      </c>
      <c r="K29" s="19">
        <v>1525430</v>
      </c>
      <c r="L29" s="19">
        <v>334100</v>
      </c>
      <c r="M29" s="19">
        <v>822063</v>
      </c>
      <c r="N29" s="19">
        <v>30000</v>
      </c>
      <c r="O29" s="19"/>
      <c r="P29" s="44">
        <f>14560000+1800000</f>
        <v>16360000</v>
      </c>
      <c r="Q29" s="17">
        <f t="shared" si="2"/>
        <v>4613930</v>
      </c>
    </row>
    <row r="30" spans="1:18" s="36" customFormat="1" ht="20.25" customHeight="1">
      <c r="A30" s="39"/>
      <c r="B30" s="4" t="s">
        <v>104</v>
      </c>
      <c r="C30" s="4"/>
      <c r="D30" s="54" t="s">
        <v>105</v>
      </c>
      <c r="E30" s="18">
        <f t="shared" si="4"/>
        <v>812900</v>
      </c>
      <c r="F30" s="19">
        <v>812900</v>
      </c>
      <c r="G30" s="19"/>
      <c r="H30" s="19"/>
      <c r="I30" s="19"/>
      <c r="J30" s="18">
        <f t="shared" si="1"/>
        <v>0</v>
      </c>
      <c r="K30" s="19"/>
      <c r="L30" s="19"/>
      <c r="M30" s="19"/>
      <c r="N30" s="19"/>
      <c r="O30" s="18"/>
      <c r="P30" s="19"/>
      <c r="Q30" s="17">
        <f t="shared" si="2"/>
        <v>812900</v>
      </c>
      <c r="R30" s="13"/>
    </row>
    <row r="31" spans="1:18" s="36" customFormat="1" ht="26.25" customHeight="1">
      <c r="A31" s="39"/>
      <c r="B31" s="4" t="s">
        <v>111</v>
      </c>
      <c r="C31" s="4"/>
      <c r="D31" s="54" t="s">
        <v>112</v>
      </c>
      <c r="E31" s="18">
        <f t="shared" si="4"/>
        <v>1020900</v>
      </c>
      <c r="F31" s="19">
        <v>1020900</v>
      </c>
      <c r="G31" s="19">
        <v>586400</v>
      </c>
      <c r="H31" s="19">
        <v>5200</v>
      </c>
      <c r="I31" s="19"/>
      <c r="J31" s="18">
        <f t="shared" si="1"/>
        <v>0</v>
      </c>
      <c r="K31" s="19"/>
      <c r="L31" s="19"/>
      <c r="M31" s="19"/>
      <c r="N31" s="19"/>
      <c r="O31" s="18"/>
      <c r="P31" s="19"/>
      <c r="Q31" s="17">
        <f t="shared" si="2"/>
        <v>1020900</v>
      </c>
      <c r="R31" s="13"/>
    </row>
    <row r="32" spans="1:18" s="14" customFormat="1" ht="25.5" customHeight="1" hidden="1">
      <c r="A32" s="39"/>
      <c r="B32" s="57" t="s">
        <v>76</v>
      </c>
      <c r="C32" s="57"/>
      <c r="D32" s="71" t="s">
        <v>77</v>
      </c>
      <c r="E32" s="43">
        <f t="shared" si="4"/>
        <v>0</v>
      </c>
      <c r="F32" s="44"/>
      <c r="G32" s="44"/>
      <c r="H32" s="44"/>
      <c r="I32" s="19"/>
      <c r="J32" s="18">
        <f t="shared" si="1"/>
        <v>0</v>
      </c>
      <c r="K32" s="19"/>
      <c r="L32" s="19"/>
      <c r="M32" s="19"/>
      <c r="N32" s="19"/>
      <c r="O32" s="18"/>
      <c r="P32" s="44"/>
      <c r="Q32" s="17">
        <f t="shared" si="2"/>
        <v>0</v>
      </c>
      <c r="R32" s="2"/>
    </row>
    <row r="33" spans="1:18" s="14" customFormat="1" ht="53.25" customHeight="1">
      <c r="A33" s="39"/>
      <c r="B33" s="4" t="s">
        <v>80</v>
      </c>
      <c r="C33" s="4"/>
      <c r="D33" s="53" t="s">
        <v>81</v>
      </c>
      <c r="E33" s="18">
        <f t="shared" si="4"/>
        <v>4215700</v>
      </c>
      <c r="F33" s="62">
        <v>4215700</v>
      </c>
      <c r="G33" s="19"/>
      <c r="H33" s="19"/>
      <c r="I33" s="19"/>
      <c r="J33" s="18">
        <f t="shared" si="1"/>
        <v>0</v>
      </c>
      <c r="K33" s="19"/>
      <c r="L33" s="19"/>
      <c r="M33" s="19"/>
      <c r="N33" s="19"/>
      <c r="O33" s="18"/>
      <c r="P33" s="44"/>
      <c r="Q33" s="17">
        <f t="shared" si="2"/>
        <v>4215700</v>
      </c>
      <c r="R33" s="2"/>
    </row>
    <row r="34" spans="1:18" s="30" customFormat="1" ht="27" customHeight="1" hidden="1">
      <c r="A34" s="39"/>
      <c r="B34" s="4" t="s">
        <v>142</v>
      </c>
      <c r="C34" s="4"/>
      <c r="D34" s="53" t="s">
        <v>146</v>
      </c>
      <c r="E34" s="18">
        <f t="shared" si="4"/>
        <v>0</v>
      </c>
      <c r="F34" s="19"/>
      <c r="G34" s="19"/>
      <c r="H34" s="19"/>
      <c r="I34" s="19"/>
      <c r="J34" s="18">
        <f t="shared" si="1"/>
        <v>0</v>
      </c>
      <c r="K34" s="19"/>
      <c r="L34" s="19"/>
      <c r="M34" s="19"/>
      <c r="N34" s="19"/>
      <c r="O34" s="19"/>
      <c r="P34" s="44"/>
      <c r="Q34" s="17">
        <f t="shared" si="2"/>
        <v>0</v>
      </c>
      <c r="R34" s="2"/>
    </row>
    <row r="35" spans="1:17" ht="19.5" customHeight="1">
      <c r="A35" s="39"/>
      <c r="B35" s="3" t="s">
        <v>197</v>
      </c>
      <c r="C35" s="3"/>
      <c r="D35" s="83" t="s">
        <v>198</v>
      </c>
      <c r="E35" s="20">
        <f aca="true" t="shared" si="6" ref="E35:P35">SUM(E36:E51)</f>
        <v>20788100</v>
      </c>
      <c r="F35" s="20">
        <f t="shared" si="6"/>
        <v>20788100</v>
      </c>
      <c r="G35" s="20">
        <f t="shared" si="6"/>
        <v>5641900</v>
      </c>
      <c r="H35" s="20">
        <f t="shared" si="6"/>
        <v>822000</v>
      </c>
      <c r="I35" s="20">
        <f t="shared" si="6"/>
        <v>0</v>
      </c>
      <c r="J35" s="20">
        <f t="shared" si="6"/>
        <v>205000</v>
      </c>
      <c r="K35" s="20">
        <f t="shared" si="6"/>
        <v>196000</v>
      </c>
      <c r="L35" s="20">
        <f t="shared" si="6"/>
        <v>0</v>
      </c>
      <c r="M35" s="20">
        <f t="shared" si="6"/>
        <v>7000</v>
      </c>
      <c r="N35" s="20">
        <f t="shared" si="6"/>
        <v>9000</v>
      </c>
      <c r="O35" s="20">
        <f t="shared" si="6"/>
        <v>0</v>
      </c>
      <c r="P35" s="46">
        <f t="shared" si="6"/>
        <v>0</v>
      </c>
      <c r="Q35" s="17">
        <f t="shared" si="2"/>
        <v>20993100</v>
      </c>
    </row>
    <row r="36" spans="1:18" s="33" customFormat="1" ht="30.75" customHeight="1">
      <c r="A36" s="39"/>
      <c r="B36" s="4" t="s">
        <v>67</v>
      </c>
      <c r="C36" s="4"/>
      <c r="D36" s="54" t="s">
        <v>147</v>
      </c>
      <c r="E36" s="18">
        <f t="shared" si="4"/>
        <v>423700</v>
      </c>
      <c r="F36" s="19">
        <v>423700</v>
      </c>
      <c r="G36" s="19">
        <v>217300</v>
      </c>
      <c r="H36" s="19">
        <v>46600</v>
      </c>
      <c r="I36" s="19"/>
      <c r="J36" s="18">
        <f t="shared" si="1"/>
        <v>0</v>
      </c>
      <c r="K36" s="20"/>
      <c r="L36" s="20"/>
      <c r="M36" s="20"/>
      <c r="N36" s="20"/>
      <c r="O36" s="20"/>
      <c r="P36" s="46"/>
      <c r="Q36" s="17">
        <f t="shared" si="2"/>
        <v>423700</v>
      </c>
      <c r="R36" s="2"/>
    </row>
    <row r="37" spans="1:18" s="37" customFormat="1" ht="27.75" customHeight="1">
      <c r="A37" s="39"/>
      <c r="B37" s="4" t="s">
        <v>72</v>
      </c>
      <c r="C37" s="4"/>
      <c r="D37" s="54" t="s">
        <v>73</v>
      </c>
      <c r="E37" s="18">
        <f t="shared" si="4"/>
        <v>1235800</v>
      </c>
      <c r="F37" s="19">
        <v>1235800</v>
      </c>
      <c r="G37" s="19">
        <v>717000</v>
      </c>
      <c r="H37" s="19">
        <v>38600</v>
      </c>
      <c r="I37" s="19"/>
      <c r="J37" s="18">
        <f t="shared" si="1"/>
        <v>0</v>
      </c>
      <c r="K37" s="19"/>
      <c r="L37" s="19"/>
      <c r="M37" s="19"/>
      <c r="N37" s="19"/>
      <c r="O37" s="18"/>
      <c r="P37" s="44"/>
      <c r="Q37" s="17">
        <f t="shared" si="2"/>
        <v>1235800</v>
      </c>
      <c r="R37" s="2"/>
    </row>
    <row r="38" spans="1:18" s="33" customFormat="1" ht="27.75" customHeight="1">
      <c r="A38" s="39"/>
      <c r="B38" s="4" t="s">
        <v>74</v>
      </c>
      <c r="C38" s="4"/>
      <c r="D38" s="54" t="s">
        <v>75</v>
      </c>
      <c r="E38" s="18">
        <f t="shared" si="4"/>
        <v>46800</v>
      </c>
      <c r="F38" s="19">
        <v>46800</v>
      </c>
      <c r="G38" s="19"/>
      <c r="H38" s="19"/>
      <c r="I38" s="19"/>
      <c r="J38" s="18">
        <f t="shared" si="1"/>
        <v>0</v>
      </c>
      <c r="K38" s="19"/>
      <c r="L38" s="19"/>
      <c r="M38" s="19"/>
      <c r="N38" s="19"/>
      <c r="O38" s="18"/>
      <c r="P38" s="44"/>
      <c r="Q38" s="17">
        <f t="shared" si="2"/>
        <v>46800</v>
      </c>
      <c r="R38" s="2"/>
    </row>
    <row r="39" spans="1:18" s="24" customFormat="1" ht="26.25">
      <c r="A39" s="39"/>
      <c r="B39" s="4" t="s">
        <v>76</v>
      </c>
      <c r="C39" s="4"/>
      <c r="D39" s="54" t="s">
        <v>77</v>
      </c>
      <c r="E39" s="18">
        <f t="shared" si="4"/>
        <v>219900</v>
      </c>
      <c r="F39" s="19">
        <v>219900</v>
      </c>
      <c r="G39" s="19"/>
      <c r="H39" s="19"/>
      <c r="I39" s="19"/>
      <c r="J39" s="18">
        <f t="shared" si="1"/>
        <v>0</v>
      </c>
      <c r="K39" s="19"/>
      <c r="L39" s="19"/>
      <c r="M39" s="19"/>
      <c r="N39" s="19"/>
      <c r="O39" s="18"/>
      <c r="P39" s="44"/>
      <c r="Q39" s="17">
        <f t="shared" si="2"/>
        <v>219900</v>
      </c>
      <c r="R39" s="2"/>
    </row>
    <row r="40" spans="1:18" s="37" customFormat="1" ht="17.25" customHeight="1">
      <c r="A40" s="39"/>
      <c r="B40" s="4" t="s">
        <v>78</v>
      </c>
      <c r="C40" s="4"/>
      <c r="D40" s="54" t="s">
        <v>79</v>
      </c>
      <c r="E40" s="18">
        <f t="shared" si="4"/>
        <v>2613900</v>
      </c>
      <c r="F40" s="19">
        <v>2613900</v>
      </c>
      <c r="G40" s="19">
        <v>1020800</v>
      </c>
      <c r="H40" s="19">
        <v>593800</v>
      </c>
      <c r="I40" s="19"/>
      <c r="J40" s="18">
        <f t="shared" si="1"/>
        <v>205000</v>
      </c>
      <c r="K40" s="19">
        <v>196000</v>
      </c>
      <c r="L40" s="19"/>
      <c r="M40" s="19">
        <v>7000</v>
      </c>
      <c r="N40" s="19">
        <v>9000</v>
      </c>
      <c r="O40" s="18"/>
      <c r="P40" s="44"/>
      <c r="Q40" s="17">
        <f t="shared" si="2"/>
        <v>2818900</v>
      </c>
      <c r="R40" s="2"/>
    </row>
    <row r="41" spans="1:18" s="33" customFormat="1" ht="18.75" customHeight="1">
      <c r="A41" s="39"/>
      <c r="B41" s="4" t="s">
        <v>104</v>
      </c>
      <c r="C41" s="4"/>
      <c r="D41" s="54" t="s">
        <v>105</v>
      </c>
      <c r="E41" s="18">
        <f t="shared" si="4"/>
        <v>5476500</v>
      </c>
      <c r="F41" s="19">
        <f>5152300+324200</f>
        <v>5476500</v>
      </c>
      <c r="G41" s="19"/>
      <c r="H41" s="19"/>
      <c r="I41" s="19"/>
      <c r="J41" s="18">
        <f t="shared" si="1"/>
        <v>0</v>
      </c>
      <c r="K41" s="19"/>
      <c r="L41" s="19"/>
      <c r="M41" s="19"/>
      <c r="N41" s="19"/>
      <c r="O41" s="18"/>
      <c r="P41" s="44"/>
      <c r="Q41" s="17">
        <f t="shared" si="2"/>
        <v>5476500</v>
      </c>
      <c r="R41" s="2"/>
    </row>
    <row r="42" spans="1:18" s="37" customFormat="1" ht="26.25">
      <c r="A42" s="39"/>
      <c r="B42" s="4" t="s">
        <v>106</v>
      </c>
      <c r="C42" s="4"/>
      <c r="D42" s="54" t="s">
        <v>107</v>
      </c>
      <c r="E42" s="18">
        <f t="shared" si="4"/>
        <v>1184400</v>
      </c>
      <c r="F42" s="19">
        <v>1184400</v>
      </c>
      <c r="G42" s="19">
        <v>771000</v>
      </c>
      <c r="H42" s="19">
        <v>17700</v>
      </c>
      <c r="I42" s="19"/>
      <c r="J42" s="18">
        <f t="shared" si="1"/>
        <v>0</v>
      </c>
      <c r="K42" s="19"/>
      <c r="L42" s="19"/>
      <c r="M42" s="19"/>
      <c r="N42" s="19"/>
      <c r="O42" s="18"/>
      <c r="P42" s="44"/>
      <c r="Q42" s="17">
        <f t="shared" si="2"/>
        <v>1184400</v>
      </c>
      <c r="R42" s="2"/>
    </row>
    <row r="43" spans="1:18" s="33" customFormat="1" ht="26.25" customHeight="1">
      <c r="A43" s="39"/>
      <c r="B43" s="4" t="s">
        <v>108</v>
      </c>
      <c r="C43" s="4"/>
      <c r="D43" s="54" t="s">
        <v>109</v>
      </c>
      <c r="E43" s="18">
        <f t="shared" si="4"/>
        <v>165000</v>
      </c>
      <c r="F43" s="19">
        <v>165000</v>
      </c>
      <c r="G43" s="19"/>
      <c r="H43" s="19"/>
      <c r="I43" s="19"/>
      <c r="J43" s="18">
        <f t="shared" si="1"/>
        <v>0</v>
      </c>
      <c r="K43" s="19"/>
      <c r="L43" s="19"/>
      <c r="M43" s="19"/>
      <c r="N43" s="19"/>
      <c r="O43" s="18"/>
      <c r="P43" s="44"/>
      <c r="Q43" s="17">
        <f t="shared" si="2"/>
        <v>165000</v>
      </c>
      <c r="R43" s="2"/>
    </row>
    <row r="44" spans="1:17" s="13" customFormat="1" ht="27.75" customHeight="1">
      <c r="A44" s="39"/>
      <c r="B44" s="4" t="s">
        <v>110</v>
      </c>
      <c r="C44" s="4"/>
      <c r="D44" s="54" t="s">
        <v>148</v>
      </c>
      <c r="E44" s="18">
        <f t="shared" si="4"/>
        <v>1144600</v>
      </c>
      <c r="F44" s="19">
        <v>1144600</v>
      </c>
      <c r="G44" s="19"/>
      <c r="H44" s="19"/>
      <c r="I44" s="19"/>
      <c r="J44" s="18">
        <f t="shared" si="1"/>
        <v>0</v>
      </c>
      <c r="K44" s="19"/>
      <c r="L44" s="19"/>
      <c r="M44" s="19"/>
      <c r="N44" s="19"/>
      <c r="O44" s="18"/>
      <c r="P44" s="19"/>
      <c r="Q44" s="17">
        <f t="shared" si="2"/>
        <v>1144600</v>
      </c>
    </row>
    <row r="45" spans="1:18" s="37" customFormat="1" ht="26.25" customHeight="1">
      <c r="A45" s="39"/>
      <c r="B45" s="4" t="s">
        <v>111</v>
      </c>
      <c r="C45" s="4"/>
      <c r="D45" s="54" t="s">
        <v>112</v>
      </c>
      <c r="E45" s="18">
        <f t="shared" si="4"/>
        <v>2391700</v>
      </c>
      <c r="F45" s="19">
        <v>2391700</v>
      </c>
      <c r="G45" s="19">
        <v>1253700</v>
      </c>
      <c r="H45" s="19">
        <v>32000</v>
      </c>
      <c r="I45" s="19"/>
      <c r="J45" s="18">
        <f t="shared" si="1"/>
        <v>0</v>
      </c>
      <c r="K45" s="19"/>
      <c r="L45" s="19"/>
      <c r="M45" s="19"/>
      <c r="N45" s="19"/>
      <c r="O45" s="18"/>
      <c r="P45" s="44"/>
      <c r="Q45" s="17">
        <f t="shared" si="2"/>
        <v>2391700</v>
      </c>
      <c r="R45" s="2"/>
    </row>
    <row r="46" spans="1:18" s="37" customFormat="1" ht="26.25" customHeight="1">
      <c r="A46" s="39"/>
      <c r="B46" s="4" t="s">
        <v>235</v>
      </c>
      <c r="C46" s="4"/>
      <c r="D46" s="54" t="s">
        <v>79</v>
      </c>
      <c r="E46" s="18">
        <f t="shared" si="4"/>
        <v>896400</v>
      </c>
      <c r="F46" s="19">
        <f>1196400-300000</f>
        <v>896400</v>
      </c>
      <c r="G46" s="19"/>
      <c r="H46" s="19"/>
      <c r="I46" s="19"/>
      <c r="J46" s="18">
        <f t="shared" si="1"/>
        <v>0</v>
      </c>
      <c r="K46" s="19"/>
      <c r="L46" s="19"/>
      <c r="M46" s="19"/>
      <c r="N46" s="19"/>
      <c r="O46" s="18"/>
      <c r="P46" s="44"/>
      <c r="Q46" s="17">
        <f t="shared" si="2"/>
        <v>896400</v>
      </c>
      <c r="R46" s="2"/>
    </row>
    <row r="47" spans="1:18" s="37" customFormat="1" ht="27.75" customHeight="1">
      <c r="A47" s="39"/>
      <c r="B47" s="4" t="s">
        <v>143</v>
      </c>
      <c r="C47" s="4"/>
      <c r="D47" s="54" t="s">
        <v>149</v>
      </c>
      <c r="E47" s="18">
        <f t="shared" si="4"/>
        <v>2708300</v>
      </c>
      <c r="F47" s="19">
        <v>2708300</v>
      </c>
      <c r="G47" s="19">
        <v>1394900</v>
      </c>
      <c r="H47" s="19">
        <v>73300</v>
      </c>
      <c r="I47" s="19"/>
      <c r="J47" s="18">
        <f t="shared" si="1"/>
        <v>0</v>
      </c>
      <c r="K47" s="19"/>
      <c r="L47" s="19"/>
      <c r="M47" s="19"/>
      <c r="N47" s="19"/>
      <c r="O47" s="18"/>
      <c r="P47" s="44"/>
      <c r="Q47" s="17">
        <f t="shared" si="2"/>
        <v>2708300</v>
      </c>
      <c r="R47" s="2"/>
    </row>
    <row r="48" spans="1:18" s="37" customFormat="1" ht="19.5" customHeight="1">
      <c r="A48" s="39"/>
      <c r="B48" s="4" t="s">
        <v>144</v>
      </c>
      <c r="C48" s="4"/>
      <c r="D48" s="54" t="s">
        <v>150</v>
      </c>
      <c r="E48" s="18">
        <f t="shared" si="4"/>
        <v>614000</v>
      </c>
      <c r="F48" s="19">
        <v>614000</v>
      </c>
      <c r="G48" s="19">
        <v>267200</v>
      </c>
      <c r="H48" s="19">
        <v>20000</v>
      </c>
      <c r="I48" s="19"/>
      <c r="J48" s="18">
        <f t="shared" si="1"/>
        <v>0</v>
      </c>
      <c r="K48" s="19"/>
      <c r="L48" s="19"/>
      <c r="M48" s="19"/>
      <c r="N48" s="19"/>
      <c r="O48" s="18"/>
      <c r="P48" s="44"/>
      <c r="Q48" s="17">
        <f t="shared" si="2"/>
        <v>614000</v>
      </c>
      <c r="R48" s="2"/>
    </row>
    <row r="49" spans="1:18" s="37" customFormat="1" ht="53.25" customHeight="1">
      <c r="A49" s="39"/>
      <c r="B49" s="4" t="s">
        <v>113</v>
      </c>
      <c r="C49" s="4"/>
      <c r="D49" s="54" t="s">
        <v>114</v>
      </c>
      <c r="E49" s="18">
        <f t="shared" si="4"/>
        <v>1238700</v>
      </c>
      <c r="F49" s="19">
        <v>1238700</v>
      </c>
      <c r="G49" s="19"/>
      <c r="H49" s="19"/>
      <c r="I49" s="19"/>
      <c r="J49" s="18">
        <f t="shared" si="1"/>
        <v>0</v>
      </c>
      <c r="K49" s="19"/>
      <c r="L49" s="19"/>
      <c r="M49" s="19"/>
      <c r="N49" s="19"/>
      <c r="O49" s="18"/>
      <c r="P49" s="44"/>
      <c r="Q49" s="17">
        <f t="shared" si="2"/>
        <v>1238700</v>
      </c>
      <c r="R49" s="2"/>
    </row>
    <row r="50" spans="1:18" s="37" customFormat="1" ht="29.25" customHeight="1">
      <c r="A50" s="39"/>
      <c r="B50" s="4" t="s">
        <v>226</v>
      </c>
      <c r="C50" s="4"/>
      <c r="D50" s="54" t="s">
        <v>227</v>
      </c>
      <c r="E50" s="18">
        <f t="shared" si="4"/>
        <v>428400</v>
      </c>
      <c r="F50" s="19">
        <f>452600-24200</f>
        <v>428400</v>
      </c>
      <c r="G50" s="19"/>
      <c r="H50" s="19"/>
      <c r="I50" s="19"/>
      <c r="J50" s="18">
        <f t="shared" si="1"/>
        <v>0</v>
      </c>
      <c r="K50" s="19"/>
      <c r="L50" s="19"/>
      <c r="M50" s="19"/>
      <c r="N50" s="19"/>
      <c r="O50" s="18"/>
      <c r="P50" s="44"/>
      <c r="Q50" s="17">
        <f t="shared" si="2"/>
        <v>428400</v>
      </c>
      <c r="R50" s="2"/>
    </row>
    <row r="51" spans="1:18" s="31" customFormat="1" ht="27" customHeight="1" hidden="1">
      <c r="A51" s="39"/>
      <c r="B51" s="4" t="s">
        <v>142</v>
      </c>
      <c r="C51" s="4"/>
      <c r="D51" s="53" t="s">
        <v>146</v>
      </c>
      <c r="E51" s="18">
        <f t="shared" si="4"/>
        <v>0</v>
      </c>
      <c r="F51" s="19"/>
      <c r="G51" s="19"/>
      <c r="H51" s="17"/>
      <c r="I51" s="17"/>
      <c r="J51" s="18">
        <f t="shared" si="1"/>
        <v>0</v>
      </c>
      <c r="K51" s="19"/>
      <c r="L51" s="19"/>
      <c r="M51" s="17"/>
      <c r="N51" s="19"/>
      <c r="O51" s="19"/>
      <c r="P51" s="44"/>
      <c r="Q51" s="17">
        <f t="shared" si="2"/>
        <v>0</v>
      </c>
      <c r="R51"/>
    </row>
    <row r="52" spans="1:18" ht="21" customHeight="1">
      <c r="A52" s="39"/>
      <c r="B52" s="3" t="s">
        <v>160</v>
      </c>
      <c r="C52" s="3"/>
      <c r="D52" s="84" t="s">
        <v>179</v>
      </c>
      <c r="E52" s="20">
        <f>E53+E54+E71+E73+E72</f>
        <v>663023000</v>
      </c>
      <c r="F52" s="20">
        <f aca="true" t="shared" si="7" ref="F52:P52">F53+F54+F71+F73+F72</f>
        <v>663023000</v>
      </c>
      <c r="G52" s="20">
        <f t="shared" si="7"/>
        <v>291751700</v>
      </c>
      <c r="H52" s="20">
        <f t="shared" si="7"/>
        <v>50267200</v>
      </c>
      <c r="I52" s="20">
        <f t="shared" si="7"/>
        <v>0</v>
      </c>
      <c r="J52" s="20">
        <f>J53+J54+J71</f>
        <v>25989700</v>
      </c>
      <c r="K52" s="20">
        <f t="shared" si="7"/>
        <v>24057200</v>
      </c>
      <c r="L52" s="20">
        <f t="shared" si="7"/>
        <v>2211210</v>
      </c>
      <c r="M52" s="20">
        <f t="shared" si="7"/>
        <v>607089</v>
      </c>
      <c r="N52" s="20">
        <f t="shared" si="7"/>
        <v>1932500</v>
      </c>
      <c r="O52" s="20">
        <f t="shared" si="7"/>
        <v>527000</v>
      </c>
      <c r="P52" s="46">
        <f t="shared" si="7"/>
        <v>14310000</v>
      </c>
      <c r="Q52" s="17">
        <f t="shared" si="2"/>
        <v>689012700</v>
      </c>
      <c r="R52" s="10"/>
    </row>
    <row r="53" spans="1:18" s="38" customFormat="1" ht="13.5" customHeight="1">
      <c r="A53" s="39"/>
      <c r="B53" s="4" t="s">
        <v>26</v>
      </c>
      <c r="C53" s="4"/>
      <c r="D53" s="53" t="s">
        <v>27</v>
      </c>
      <c r="E53" s="18">
        <f t="shared" si="4"/>
        <v>31290100</v>
      </c>
      <c r="F53" s="18">
        <v>31290100</v>
      </c>
      <c r="G53" s="19"/>
      <c r="H53" s="17"/>
      <c r="I53" s="17"/>
      <c r="J53" s="18">
        <f>K53+N53</f>
        <v>17612100</v>
      </c>
      <c r="K53" s="19">
        <v>16682100</v>
      </c>
      <c r="L53" s="19"/>
      <c r="M53" s="19"/>
      <c r="N53" s="19">
        <v>930000</v>
      </c>
      <c r="O53" s="19"/>
      <c r="P53" s="44"/>
      <c r="Q53" s="17">
        <f t="shared" si="2"/>
        <v>48902200</v>
      </c>
      <c r="R53" s="12"/>
    </row>
    <row r="54" spans="1:18" s="24" customFormat="1" ht="12.75">
      <c r="A54" s="39"/>
      <c r="B54" s="4" t="s">
        <v>36</v>
      </c>
      <c r="C54" s="4"/>
      <c r="D54" s="53" t="s">
        <v>37</v>
      </c>
      <c r="E54" s="19">
        <f aca="true" t="shared" si="8" ref="E54:O54">E55+E56+E57+E58+E59+E60+E61+E62+E63+E64+E65+E66+E67+E68+E69+E70</f>
        <v>630633000</v>
      </c>
      <c r="F54" s="19">
        <f t="shared" si="8"/>
        <v>630633000</v>
      </c>
      <c r="G54" s="19">
        <f t="shared" si="8"/>
        <v>290985600</v>
      </c>
      <c r="H54" s="19">
        <f t="shared" si="8"/>
        <v>50226000</v>
      </c>
      <c r="I54" s="19">
        <f t="shared" si="8"/>
        <v>0</v>
      </c>
      <c r="J54" s="19">
        <f>SUM(J55:J70)</f>
        <v>8377600</v>
      </c>
      <c r="K54" s="19">
        <f t="shared" si="8"/>
        <v>7375100</v>
      </c>
      <c r="L54" s="19">
        <f t="shared" si="8"/>
        <v>2211210</v>
      </c>
      <c r="M54" s="19">
        <f t="shared" si="8"/>
        <v>607089</v>
      </c>
      <c r="N54" s="19">
        <f t="shared" si="8"/>
        <v>1002500</v>
      </c>
      <c r="O54" s="19">
        <f t="shared" si="8"/>
        <v>527000</v>
      </c>
      <c r="P54" s="44">
        <f>P55+P56+P57+P58+P59+P60+P61+P62+P63+P64+P65+P66+P67+P68+P69+P70</f>
        <v>14230000</v>
      </c>
      <c r="Q54" s="17">
        <f t="shared" si="2"/>
        <v>639010600</v>
      </c>
      <c r="R54" s="2"/>
    </row>
    <row r="55" spans="1:18" s="38" customFormat="1" ht="13.5" customHeight="1">
      <c r="A55" s="39"/>
      <c r="B55" s="4" t="s">
        <v>38</v>
      </c>
      <c r="C55" s="4"/>
      <c r="D55" s="53" t="s">
        <v>39</v>
      </c>
      <c r="E55" s="18">
        <f t="shared" si="4"/>
        <v>139923300</v>
      </c>
      <c r="F55" s="19">
        <v>139923300</v>
      </c>
      <c r="G55" s="19">
        <v>57538300</v>
      </c>
      <c r="H55" s="18">
        <v>10807900</v>
      </c>
      <c r="I55" s="18"/>
      <c r="J55" s="18">
        <f>K55+N55</f>
        <v>1564100</v>
      </c>
      <c r="K55" s="19">
        <v>1559100</v>
      </c>
      <c r="L55" s="19">
        <v>480910</v>
      </c>
      <c r="M55" s="18">
        <v>43889</v>
      </c>
      <c r="N55" s="19">
        <v>5000</v>
      </c>
      <c r="O55" s="19"/>
      <c r="P55" s="44">
        <v>13490000</v>
      </c>
      <c r="Q55" s="17">
        <f t="shared" si="2"/>
        <v>141487400</v>
      </c>
      <c r="R55" s="2"/>
    </row>
    <row r="56" spans="1:18" s="37" customFormat="1" ht="52.5">
      <c r="A56" s="39"/>
      <c r="B56" s="4" t="s">
        <v>40</v>
      </c>
      <c r="C56" s="4"/>
      <c r="D56" s="53" t="s">
        <v>230</v>
      </c>
      <c r="E56" s="18">
        <f t="shared" si="4"/>
        <v>239242600</v>
      </c>
      <c r="F56" s="19">
        <v>239242600</v>
      </c>
      <c r="G56" s="19">
        <v>115030400</v>
      </c>
      <c r="H56" s="18">
        <v>28089900</v>
      </c>
      <c r="I56" s="18"/>
      <c r="J56" s="18">
        <f>K56+N56</f>
        <v>2547500</v>
      </c>
      <c r="K56" s="19">
        <v>1860500</v>
      </c>
      <c r="L56" s="19">
        <v>253900</v>
      </c>
      <c r="M56" s="18">
        <v>377500</v>
      </c>
      <c r="N56" s="19">
        <f>160000+527000</f>
        <v>687000</v>
      </c>
      <c r="O56" s="19">
        <v>527000</v>
      </c>
      <c r="P56" s="43">
        <v>740000</v>
      </c>
      <c r="Q56" s="17">
        <f t="shared" si="2"/>
        <v>241790100</v>
      </c>
      <c r="R56" s="15"/>
    </row>
    <row r="57" spans="1:18" s="37" customFormat="1" ht="15.75" customHeight="1">
      <c r="A57" s="39"/>
      <c r="B57" s="4" t="s">
        <v>41</v>
      </c>
      <c r="C57" s="4"/>
      <c r="D57" s="53" t="s">
        <v>42</v>
      </c>
      <c r="E57" s="18">
        <f aca="true" t="shared" si="9" ref="E57:E120">F57+I57</f>
        <v>6945300</v>
      </c>
      <c r="F57" s="19">
        <v>6945300</v>
      </c>
      <c r="G57" s="19">
        <v>3166400</v>
      </c>
      <c r="H57" s="19">
        <v>805800</v>
      </c>
      <c r="I57" s="19"/>
      <c r="J57" s="18">
        <f t="shared" si="1"/>
        <v>1000</v>
      </c>
      <c r="K57" s="19">
        <v>1000</v>
      </c>
      <c r="L57" s="19"/>
      <c r="M57" s="19"/>
      <c r="N57" s="19"/>
      <c r="O57" s="18"/>
      <c r="P57" s="44"/>
      <c r="Q57" s="17">
        <f t="shared" si="2"/>
        <v>6946300</v>
      </c>
      <c r="R57" s="2"/>
    </row>
    <row r="58" spans="1:18" s="37" customFormat="1" ht="15.75" customHeight="1">
      <c r="A58" s="39"/>
      <c r="B58" s="4" t="s">
        <v>43</v>
      </c>
      <c r="C58" s="4"/>
      <c r="D58" s="53" t="s">
        <v>44</v>
      </c>
      <c r="E58" s="18">
        <f t="shared" si="9"/>
        <v>13154600</v>
      </c>
      <c r="F58" s="19">
        <v>13154600</v>
      </c>
      <c r="G58" s="19">
        <v>6062500</v>
      </c>
      <c r="H58" s="18">
        <v>1959300</v>
      </c>
      <c r="I58" s="18"/>
      <c r="J58" s="18">
        <f t="shared" si="1"/>
        <v>258700</v>
      </c>
      <c r="K58" s="19">
        <v>258700</v>
      </c>
      <c r="L58" s="19"/>
      <c r="M58" s="18">
        <v>2800</v>
      </c>
      <c r="N58" s="19"/>
      <c r="O58" s="19"/>
      <c r="P58" s="43"/>
      <c r="Q58" s="17">
        <f t="shared" si="2"/>
        <v>13413300</v>
      </c>
      <c r="R58" s="2"/>
    </row>
    <row r="59" spans="1:18" s="37" customFormat="1" ht="16.5" customHeight="1">
      <c r="A59" s="39"/>
      <c r="B59" s="4" t="s">
        <v>45</v>
      </c>
      <c r="C59" s="4"/>
      <c r="D59" s="53" t="s">
        <v>202</v>
      </c>
      <c r="E59" s="18">
        <f t="shared" si="9"/>
        <v>12174800</v>
      </c>
      <c r="F59" s="19">
        <v>12174800</v>
      </c>
      <c r="G59" s="19">
        <v>6231800</v>
      </c>
      <c r="H59" s="19">
        <v>1509000</v>
      </c>
      <c r="I59" s="19"/>
      <c r="J59" s="18">
        <f t="shared" si="1"/>
        <v>0</v>
      </c>
      <c r="K59" s="19"/>
      <c r="L59" s="19"/>
      <c r="M59" s="19"/>
      <c r="N59" s="19"/>
      <c r="O59" s="18"/>
      <c r="P59" s="44"/>
      <c r="Q59" s="17">
        <f t="shared" si="2"/>
        <v>12174800</v>
      </c>
      <c r="R59" s="2"/>
    </row>
    <row r="60" spans="1:18" s="37" customFormat="1" ht="15" customHeight="1">
      <c r="A60" s="39"/>
      <c r="B60" s="4" t="s">
        <v>46</v>
      </c>
      <c r="C60" s="4"/>
      <c r="D60" s="53" t="s">
        <v>47</v>
      </c>
      <c r="E60" s="18">
        <f t="shared" si="9"/>
        <v>12664800</v>
      </c>
      <c r="F60" s="19">
        <v>12664800</v>
      </c>
      <c r="G60" s="19">
        <v>6289700</v>
      </c>
      <c r="H60" s="19">
        <v>1511500</v>
      </c>
      <c r="I60" s="19"/>
      <c r="J60" s="18">
        <f t="shared" si="1"/>
        <v>334700</v>
      </c>
      <c r="K60" s="19">
        <v>194200</v>
      </c>
      <c r="L60" s="19"/>
      <c r="M60" s="19"/>
      <c r="N60" s="19">
        <v>140500</v>
      </c>
      <c r="O60" s="19"/>
      <c r="P60" s="44"/>
      <c r="Q60" s="17">
        <f t="shared" si="2"/>
        <v>12999500</v>
      </c>
      <c r="R60" s="2"/>
    </row>
    <row r="61" spans="1:18" s="37" customFormat="1" ht="39">
      <c r="A61" s="39"/>
      <c r="B61" s="4" t="s">
        <v>173</v>
      </c>
      <c r="C61" s="4"/>
      <c r="D61" s="53" t="s">
        <v>183</v>
      </c>
      <c r="E61" s="18">
        <f t="shared" si="9"/>
        <v>115099600</v>
      </c>
      <c r="F61" s="19">
        <v>115099600</v>
      </c>
      <c r="G61" s="19">
        <v>68572900</v>
      </c>
      <c r="H61" s="18">
        <v>2114900</v>
      </c>
      <c r="I61" s="18"/>
      <c r="J61" s="18">
        <f t="shared" si="1"/>
        <v>147700</v>
      </c>
      <c r="K61" s="19">
        <v>147700</v>
      </c>
      <c r="L61" s="19"/>
      <c r="M61" s="17"/>
      <c r="N61" s="19"/>
      <c r="O61" s="19"/>
      <c r="P61" s="44"/>
      <c r="Q61" s="17">
        <f t="shared" si="2"/>
        <v>115247300</v>
      </c>
      <c r="R61" s="2"/>
    </row>
    <row r="62" spans="1:18" s="37" customFormat="1" ht="42" customHeight="1">
      <c r="A62" s="39"/>
      <c r="B62" s="4" t="s">
        <v>48</v>
      </c>
      <c r="C62" s="4"/>
      <c r="D62" s="53" t="s">
        <v>49</v>
      </c>
      <c r="E62" s="18">
        <f t="shared" si="9"/>
        <v>10525800</v>
      </c>
      <c r="F62" s="19">
        <v>10525800</v>
      </c>
      <c r="G62" s="19">
        <v>6041100</v>
      </c>
      <c r="H62" s="18">
        <v>876600</v>
      </c>
      <c r="I62" s="18"/>
      <c r="J62" s="18">
        <f>K62+N62</f>
        <v>271500</v>
      </c>
      <c r="K62" s="19">
        <v>241500</v>
      </c>
      <c r="L62" s="19">
        <v>91000</v>
      </c>
      <c r="M62" s="19">
        <v>4500</v>
      </c>
      <c r="N62" s="19">
        <v>30000</v>
      </c>
      <c r="O62" s="18"/>
      <c r="P62" s="45"/>
      <c r="Q62" s="17">
        <f t="shared" si="2"/>
        <v>10797300</v>
      </c>
      <c r="R62" s="2"/>
    </row>
    <row r="63" spans="1:18" s="37" customFormat="1" ht="15.75" customHeight="1">
      <c r="A63" s="39"/>
      <c r="B63" s="4" t="s">
        <v>50</v>
      </c>
      <c r="C63" s="4"/>
      <c r="D63" s="53" t="s">
        <v>51</v>
      </c>
      <c r="E63" s="18">
        <f t="shared" si="9"/>
        <v>6018200</v>
      </c>
      <c r="F63" s="19">
        <v>6018200</v>
      </c>
      <c r="G63" s="19">
        <v>3598100</v>
      </c>
      <c r="H63" s="18">
        <v>367400</v>
      </c>
      <c r="I63" s="18"/>
      <c r="J63" s="18">
        <f>K63+N63</f>
        <v>3192500</v>
      </c>
      <c r="K63" s="19">
        <v>3052500</v>
      </c>
      <c r="L63" s="19">
        <v>1380000</v>
      </c>
      <c r="M63" s="18">
        <v>178000</v>
      </c>
      <c r="N63" s="19">
        <v>140000</v>
      </c>
      <c r="O63" s="19"/>
      <c r="P63" s="43"/>
      <c r="Q63" s="17">
        <f t="shared" si="2"/>
        <v>9210700</v>
      </c>
      <c r="R63" s="2"/>
    </row>
    <row r="64" spans="1:18" s="37" customFormat="1" ht="14.25" customHeight="1">
      <c r="A64" s="39"/>
      <c r="B64" s="4" t="s">
        <v>52</v>
      </c>
      <c r="C64" s="4"/>
      <c r="D64" s="53" t="s">
        <v>53</v>
      </c>
      <c r="E64" s="18">
        <f t="shared" si="9"/>
        <v>915700</v>
      </c>
      <c r="F64" s="19">
        <v>915700</v>
      </c>
      <c r="G64" s="19">
        <v>531100</v>
      </c>
      <c r="H64" s="18">
        <v>80300</v>
      </c>
      <c r="I64" s="18"/>
      <c r="J64" s="18">
        <f>K64+N64</f>
        <v>0</v>
      </c>
      <c r="K64" s="19"/>
      <c r="L64" s="19"/>
      <c r="M64" s="18"/>
      <c r="N64" s="19"/>
      <c r="O64" s="19"/>
      <c r="P64" s="44"/>
      <c r="Q64" s="17">
        <f t="shared" si="2"/>
        <v>915700</v>
      </c>
      <c r="R64" s="2"/>
    </row>
    <row r="65" spans="1:18" s="37" customFormat="1" ht="14.25" customHeight="1">
      <c r="A65" s="39"/>
      <c r="B65" s="4" t="s">
        <v>54</v>
      </c>
      <c r="C65" s="4"/>
      <c r="D65" s="50" t="s">
        <v>55</v>
      </c>
      <c r="E65" s="18">
        <f t="shared" si="9"/>
        <v>5459700</v>
      </c>
      <c r="F65" s="19">
        <v>5459700</v>
      </c>
      <c r="G65" s="19">
        <v>3593600</v>
      </c>
      <c r="H65" s="19">
        <v>277600</v>
      </c>
      <c r="I65" s="19"/>
      <c r="J65" s="18">
        <f t="shared" si="1"/>
        <v>0</v>
      </c>
      <c r="K65" s="19"/>
      <c r="L65" s="19"/>
      <c r="M65" s="19"/>
      <c r="N65" s="19"/>
      <c r="O65" s="19"/>
      <c r="P65" s="44"/>
      <c r="Q65" s="17">
        <f t="shared" si="2"/>
        <v>5459700</v>
      </c>
      <c r="R65" s="2"/>
    </row>
    <row r="66" spans="1:18" s="37" customFormat="1" ht="13.5" customHeight="1">
      <c r="A66" s="39"/>
      <c r="B66" s="4" t="s">
        <v>56</v>
      </c>
      <c r="C66" s="4"/>
      <c r="D66" s="50" t="s">
        <v>57</v>
      </c>
      <c r="E66" s="18">
        <f t="shared" si="9"/>
        <v>46710600</v>
      </c>
      <c r="F66" s="19">
        <v>46710600</v>
      </c>
      <c r="G66" s="19">
        <v>13987500</v>
      </c>
      <c r="H66" s="18">
        <v>1817000</v>
      </c>
      <c r="I66" s="18"/>
      <c r="J66" s="18">
        <f t="shared" si="1"/>
        <v>59900</v>
      </c>
      <c r="K66" s="19">
        <v>59900</v>
      </c>
      <c r="L66" s="19">
        <v>5400</v>
      </c>
      <c r="M66" s="18">
        <v>400</v>
      </c>
      <c r="N66" s="19"/>
      <c r="O66" s="19"/>
      <c r="P66" s="44"/>
      <c r="Q66" s="17">
        <f t="shared" si="2"/>
        <v>46770500</v>
      </c>
      <c r="R66" s="2"/>
    </row>
    <row r="67" spans="1:18" s="37" customFormat="1" ht="41.25" customHeight="1">
      <c r="A67" s="39"/>
      <c r="B67" s="4" t="s">
        <v>58</v>
      </c>
      <c r="C67" s="4"/>
      <c r="D67" s="50" t="s">
        <v>184</v>
      </c>
      <c r="E67" s="18">
        <f t="shared" si="9"/>
        <v>466200</v>
      </c>
      <c r="F67" s="19">
        <v>466200</v>
      </c>
      <c r="G67" s="19">
        <v>342200</v>
      </c>
      <c r="H67" s="19">
        <v>8800</v>
      </c>
      <c r="I67" s="19"/>
      <c r="J67" s="18">
        <f t="shared" si="1"/>
        <v>0</v>
      </c>
      <c r="K67" s="19"/>
      <c r="L67" s="19"/>
      <c r="M67" s="19"/>
      <c r="N67" s="19"/>
      <c r="O67" s="18"/>
      <c r="P67" s="44"/>
      <c r="Q67" s="17">
        <f t="shared" si="2"/>
        <v>466200</v>
      </c>
      <c r="R67" s="2"/>
    </row>
    <row r="68" spans="1:18" s="25" customFormat="1" ht="26.25" hidden="1">
      <c r="A68" s="39"/>
      <c r="B68" s="4" t="s">
        <v>59</v>
      </c>
      <c r="C68" s="4"/>
      <c r="D68" s="50" t="s">
        <v>60</v>
      </c>
      <c r="E68" s="18">
        <f t="shared" si="9"/>
        <v>0</v>
      </c>
      <c r="F68" s="19"/>
      <c r="G68" s="19"/>
      <c r="H68" s="19"/>
      <c r="I68" s="19"/>
      <c r="J68" s="18">
        <f t="shared" si="1"/>
        <v>0</v>
      </c>
      <c r="K68" s="19"/>
      <c r="L68" s="19"/>
      <c r="M68" s="19"/>
      <c r="N68" s="19"/>
      <c r="O68" s="18"/>
      <c r="P68" s="44"/>
      <c r="Q68" s="17">
        <f t="shared" si="2"/>
        <v>0</v>
      </c>
      <c r="R68"/>
    </row>
    <row r="69" spans="1:18" s="24" customFormat="1" ht="26.25">
      <c r="A69" s="39"/>
      <c r="B69" s="4" t="s">
        <v>61</v>
      </c>
      <c r="C69" s="4"/>
      <c r="D69" s="72" t="s">
        <v>62</v>
      </c>
      <c r="E69" s="18">
        <f t="shared" si="9"/>
        <v>21331800</v>
      </c>
      <c r="F69" s="19">
        <v>21331800</v>
      </c>
      <c r="G69" s="19"/>
      <c r="H69" s="19"/>
      <c r="I69" s="19"/>
      <c r="J69" s="18">
        <f t="shared" si="1"/>
        <v>0</v>
      </c>
      <c r="K69" s="19"/>
      <c r="L69" s="19"/>
      <c r="M69" s="19"/>
      <c r="N69" s="19"/>
      <c r="O69" s="18"/>
      <c r="P69" s="44"/>
      <c r="Q69" s="17">
        <f t="shared" si="2"/>
        <v>21331800</v>
      </c>
      <c r="R69" s="2"/>
    </row>
    <row r="70" spans="1:18" s="28" customFormat="1" ht="17.25" customHeight="1" hidden="1">
      <c r="A70" s="39"/>
      <c r="B70" s="4" t="s">
        <v>151</v>
      </c>
      <c r="C70" s="4"/>
      <c r="D70" s="72" t="s">
        <v>152</v>
      </c>
      <c r="E70" s="18">
        <f t="shared" si="9"/>
        <v>0</v>
      </c>
      <c r="F70" s="19"/>
      <c r="G70" s="19"/>
      <c r="H70" s="17"/>
      <c r="I70" s="17"/>
      <c r="J70" s="18">
        <f t="shared" si="1"/>
        <v>0</v>
      </c>
      <c r="K70" s="19"/>
      <c r="L70" s="19"/>
      <c r="M70" s="17"/>
      <c r="N70" s="19"/>
      <c r="O70" s="19"/>
      <c r="P70" s="44"/>
      <c r="Q70" s="17">
        <f t="shared" si="2"/>
        <v>0</v>
      </c>
      <c r="R70" s="2"/>
    </row>
    <row r="71" spans="1:18" s="37" customFormat="1" ht="14.25" customHeight="1">
      <c r="A71" s="39"/>
      <c r="B71" s="4" t="s">
        <v>92</v>
      </c>
      <c r="C71" s="4"/>
      <c r="D71" s="53" t="s">
        <v>93</v>
      </c>
      <c r="E71" s="18">
        <f t="shared" si="9"/>
        <v>1099900</v>
      </c>
      <c r="F71" s="19">
        <v>1099900</v>
      </c>
      <c r="G71" s="19">
        <v>766100</v>
      </c>
      <c r="H71" s="19">
        <v>41200</v>
      </c>
      <c r="I71" s="19"/>
      <c r="J71" s="18">
        <f>K71+N71</f>
        <v>0</v>
      </c>
      <c r="K71" s="19"/>
      <c r="L71" s="19"/>
      <c r="M71" s="19"/>
      <c r="N71" s="19"/>
      <c r="O71" s="19"/>
      <c r="P71" s="44" t="s">
        <v>228</v>
      </c>
      <c r="Q71" s="17">
        <f t="shared" si="2"/>
        <v>1099900</v>
      </c>
      <c r="R71" s="2"/>
    </row>
    <row r="72" spans="1:18" s="25" customFormat="1" ht="17.25" customHeight="1" hidden="1">
      <c r="A72" s="39"/>
      <c r="B72" s="4" t="s">
        <v>115</v>
      </c>
      <c r="C72" s="4"/>
      <c r="D72" s="53" t="s">
        <v>116</v>
      </c>
      <c r="E72" s="18">
        <f t="shared" si="9"/>
        <v>0</v>
      </c>
      <c r="F72" s="19"/>
      <c r="G72" s="19"/>
      <c r="H72" s="19"/>
      <c r="I72" s="19"/>
      <c r="J72" s="18">
        <f t="shared" si="1"/>
        <v>0</v>
      </c>
      <c r="K72" s="19"/>
      <c r="L72" s="19"/>
      <c r="M72" s="19"/>
      <c r="N72" s="19"/>
      <c r="O72" s="19"/>
      <c r="P72" s="44"/>
      <c r="Q72" s="17">
        <f t="shared" si="2"/>
        <v>0</v>
      </c>
      <c r="R72"/>
    </row>
    <row r="73" spans="1:17" ht="27" customHeight="1" hidden="1">
      <c r="A73" s="39"/>
      <c r="B73" s="1" t="s">
        <v>142</v>
      </c>
      <c r="C73" s="1"/>
      <c r="D73" s="73" t="s">
        <v>146</v>
      </c>
      <c r="E73" s="18">
        <f t="shared" si="9"/>
        <v>0</v>
      </c>
      <c r="F73" s="19"/>
      <c r="G73" s="19"/>
      <c r="H73" s="19"/>
      <c r="I73" s="19"/>
      <c r="J73" s="18">
        <f t="shared" si="1"/>
        <v>0</v>
      </c>
      <c r="K73" s="19"/>
      <c r="L73" s="19"/>
      <c r="M73" s="19"/>
      <c r="N73" s="19"/>
      <c r="O73" s="18"/>
      <c r="P73" s="44"/>
      <c r="Q73" s="17">
        <f t="shared" si="2"/>
        <v>0</v>
      </c>
    </row>
    <row r="74" spans="1:17" ht="21" customHeight="1">
      <c r="A74" s="39"/>
      <c r="B74" s="3" t="s">
        <v>161</v>
      </c>
      <c r="C74" s="3"/>
      <c r="D74" s="83" t="s">
        <v>180</v>
      </c>
      <c r="E74" s="20">
        <f>SUM(E75:E81)</f>
        <v>74014900</v>
      </c>
      <c r="F74" s="20">
        <f>SUM(F75:F81)</f>
        <v>74014900</v>
      </c>
      <c r="G74" s="20">
        <f>SUM(G75:G81)</f>
        <v>35371100</v>
      </c>
      <c r="H74" s="20">
        <f>SUM(H75:H81)</f>
        <v>11009300</v>
      </c>
      <c r="I74" s="20">
        <f>SUM(I75:I81)</f>
        <v>0</v>
      </c>
      <c r="J74" s="17">
        <f>SUM(J75:J80)</f>
        <v>37731300</v>
      </c>
      <c r="K74" s="20">
        <f aca="true" t="shared" si="10" ref="K74:P74">SUM(K75:K81)</f>
        <v>35216000</v>
      </c>
      <c r="L74" s="20">
        <f t="shared" si="10"/>
        <v>287300</v>
      </c>
      <c r="M74" s="20">
        <f t="shared" si="10"/>
        <v>63100</v>
      </c>
      <c r="N74" s="20">
        <f t="shared" si="10"/>
        <v>2515300</v>
      </c>
      <c r="O74" s="20">
        <f t="shared" si="10"/>
        <v>0</v>
      </c>
      <c r="P74" s="46">
        <f t="shared" si="10"/>
        <v>0</v>
      </c>
      <c r="Q74" s="17">
        <f t="shared" si="2"/>
        <v>111746200</v>
      </c>
    </row>
    <row r="75" spans="1:18" s="37" customFormat="1" ht="15" customHeight="1">
      <c r="A75" s="39"/>
      <c r="B75" s="4" t="s">
        <v>63</v>
      </c>
      <c r="C75" s="4"/>
      <c r="D75" s="54" t="s">
        <v>64</v>
      </c>
      <c r="E75" s="18">
        <f t="shared" si="9"/>
        <v>1824000</v>
      </c>
      <c r="F75" s="19">
        <v>1824000</v>
      </c>
      <c r="G75" s="19"/>
      <c r="H75" s="19"/>
      <c r="I75" s="19"/>
      <c r="J75" s="18">
        <f t="shared" si="1"/>
        <v>8500000</v>
      </c>
      <c r="K75" s="19">
        <v>7303700</v>
      </c>
      <c r="L75" s="19">
        <v>287300</v>
      </c>
      <c r="M75" s="19">
        <v>48100</v>
      </c>
      <c r="N75" s="19">
        <v>1196300</v>
      </c>
      <c r="O75" s="18"/>
      <c r="P75" s="44"/>
      <c r="Q75" s="17">
        <f t="shared" si="2"/>
        <v>10324000</v>
      </c>
      <c r="R75" s="15"/>
    </row>
    <row r="76" spans="1:18" s="37" customFormat="1" ht="15" customHeight="1">
      <c r="A76" s="39"/>
      <c r="B76" s="4" t="s">
        <v>65</v>
      </c>
      <c r="C76" s="4"/>
      <c r="D76" s="54" t="s">
        <v>66</v>
      </c>
      <c r="E76" s="18">
        <f t="shared" si="9"/>
        <v>4040200</v>
      </c>
      <c r="F76" s="19">
        <v>4040200</v>
      </c>
      <c r="G76" s="19">
        <v>2154600</v>
      </c>
      <c r="H76" s="18">
        <v>501200</v>
      </c>
      <c r="I76" s="18"/>
      <c r="J76" s="18">
        <f t="shared" si="1"/>
        <v>1154200</v>
      </c>
      <c r="K76" s="19">
        <v>1074200</v>
      </c>
      <c r="L76" s="19"/>
      <c r="M76" s="18">
        <v>13000</v>
      </c>
      <c r="N76" s="19">
        <v>80000</v>
      </c>
      <c r="O76" s="18"/>
      <c r="P76" s="43"/>
      <c r="Q76" s="17">
        <f t="shared" si="2"/>
        <v>5194400</v>
      </c>
      <c r="R76" s="2"/>
    </row>
    <row r="77" spans="1:18" s="47" customFormat="1" ht="26.25">
      <c r="A77" s="39"/>
      <c r="B77" s="4" t="s">
        <v>70</v>
      </c>
      <c r="C77" s="4"/>
      <c r="D77" s="54" t="s">
        <v>71</v>
      </c>
      <c r="E77" s="18">
        <f t="shared" si="9"/>
        <v>66258100</v>
      </c>
      <c r="F77" s="19">
        <v>66258100</v>
      </c>
      <c r="G77" s="19">
        <v>32018700</v>
      </c>
      <c r="H77" s="18">
        <v>10414700</v>
      </c>
      <c r="I77" s="18"/>
      <c r="J77" s="18">
        <f t="shared" si="1"/>
        <v>28077100</v>
      </c>
      <c r="K77" s="19">
        <v>26838100</v>
      </c>
      <c r="L77" s="19"/>
      <c r="M77" s="18">
        <v>2000</v>
      </c>
      <c r="N77" s="19">
        <v>1239000</v>
      </c>
      <c r="O77" s="18"/>
      <c r="P77" s="43"/>
      <c r="Q77" s="17">
        <f t="shared" si="2"/>
        <v>94335200</v>
      </c>
      <c r="R77" s="2"/>
    </row>
    <row r="78" spans="1:18" s="24" customFormat="1" ht="26.25" hidden="1">
      <c r="A78" s="39"/>
      <c r="B78" s="4" t="s">
        <v>82</v>
      </c>
      <c r="C78" s="4"/>
      <c r="D78" s="54" t="s">
        <v>83</v>
      </c>
      <c r="E78" s="18">
        <f t="shared" si="9"/>
        <v>0</v>
      </c>
      <c r="F78" s="19"/>
      <c r="G78" s="19"/>
      <c r="H78" s="19"/>
      <c r="I78" s="19"/>
      <c r="J78" s="18">
        <f t="shared" si="1"/>
        <v>0</v>
      </c>
      <c r="K78" s="19"/>
      <c r="L78" s="19"/>
      <c r="M78" s="19"/>
      <c r="N78" s="19"/>
      <c r="O78" s="18"/>
      <c r="P78" s="44"/>
      <c r="Q78" s="17">
        <f t="shared" si="2"/>
        <v>0</v>
      </c>
      <c r="R78" s="2"/>
    </row>
    <row r="79" spans="1:18" s="24" customFormat="1" ht="26.25">
      <c r="A79" s="39"/>
      <c r="B79" s="4" t="s">
        <v>84</v>
      </c>
      <c r="C79" s="4"/>
      <c r="D79" s="54" t="s">
        <v>85</v>
      </c>
      <c r="E79" s="18">
        <f t="shared" si="9"/>
        <v>1528400</v>
      </c>
      <c r="F79" s="19">
        <v>1528400</v>
      </c>
      <c r="G79" s="19">
        <v>956700</v>
      </c>
      <c r="H79" s="19">
        <v>76600</v>
      </c>
      <c r="I79" s="19"/>
      <c r="J79" s="18">
        <f t="shared" si="1"/>
        <v>0</v>
      </c>
      <c r="K79" s="19"/>
      <c r="L79" s="19"/>
      <c r="M79" s="19"/>
      <c r="N79" s="19"/>
      <c r="O79" s="18"/>
      <c r="P79" s="44"/>
      <c r="Q79" s="17">
        <f t="shared" si="2"/>
        <v>1528400</v>
      </c>
      <c r="R79" s="2"/>
    </row>
    <row r="80" spans="1:18" s="25" customFormat="1" ht="18" customHeight="1">
      <c r="A80" s="39"/>
      <c r="B80" s="4" t="s">
        <v>171</v>
      </c>
      <c r="C80" s="4"/>
      <c r="D80" s="53" t="s">
        <v>172</v>
      </c>
      <c r="E80" s="18">
        <f t="shared" si="9"/>
        <v>364200</v>
      </c>
      <c r="F80" s="19">
        <v>364200</v>
      </c>
      <c r="G80" s="19">
        <v>241100</v>
      </c>
      <c r="H80" s="19">
        <v>16800</v>
      </c>
      <c r="I80" s="19"/>
      <c r="J80" s="18">
        <f t="shared" si="1"/>
        <v>0</v>
      </c>
      <c r="K80" s="19"/>
      <c r="L80" s="19"/>
      <c r="M80" s="19"/>
      <c r="N80" s="19"/>
      <c r="O80" s="18"/>
      <c r="P80" s="44"/>
      <c r="Q80" s="17">
        <f t="shared" si="2"/>
        <v>364200</v>
      </c>
      <c r="R80"/>
    </row>
    <row r="81" spans="1:17" ht="25.5" customHeight="1" hidden="1">
      <c r="A81" s="39"/>
      <c r="B81" s="4" t="s">
        <v>142</v>
      </c>
      <c r="C81" s="4"/>
      <c r="D81" s="53" t="s">
        <v>146</v>
      </c>
      <c r="E81" s="18">
        <f t="shared" si="9"/>
        <v>0</v>
      </c>
      <c r="F81" s="19"/>
      <c r="G81" s="19"/>
      <c r="H81" s="17"/>
      <c r="I81" s="17"/>
      <c r="J81" s="18">
        <f t="shared" si="1"/>
        <v>0</v>
      </c>
      <c r="K81" s="19"/>
      <c r="L81" s="19"/>
      <c r="M81" s="17"/>
      <c r="N81" s="19"/>
      <c r="O81" s="19"/>
      <c r="P81" s="44"/>
      <c r="Q81" s="17">
        <f aca="true" t="shared" si="11" ref="Q81:Q135">E81+J81</f>
        <v>0</v>
      </c>
    </row>
    <row r="82" spans="1:17" ht="18" customHeight="1">
      <c r="A82" s="39"/>
      <c r="B82" s="3" t="s">
        <v>162</v>
      </c>
      <c r="C82" s="3"/>
      <c r="D82" s="83" t="s">
        <v>133</v>
      </c>
      <c r="E82" s="20">
        <f>SUM(E83:E85)</f>
        <v>4235400</v>
      </c>
      <c r="F82" s="20">
        <f>SUM(F83:F85)</f>
        <v>4235400</v>
      </c>
      <c r="G82" s="20">
        <f>SUM(G83:G85)</f>
        <v>1544700</v>
      </c>
      <c r="H82" s="20">
        <f>SUM(H83:H85)</f>
        <v>496800</v>
      </c>
      <c r="I82" s="20"/>
      <c r="J82" s="20">
        <f aca="true" t="shared" si="12" ref="J82:P82">SUM(J83:J85)</f>
        <v>40000</v>
      </c>
      <c r="K82" s="20">
        <f t="shared" si="12"/>
        <v>40000</v>
      </c>
      <c r="L82" s="20">
        <f t="shared" si="12"/>
        <v>0</v>
      </c>
      <c r="M82" s="20">
        <f t="shared" si="12"/>
        <v>0</v>
      </c>
      <c r="N82" s="20">
        <f t="shared" si="12"/>
        <v>0</v>
      </c>
      <c r="O82" s="20">
        <f t="shared" si="12"/>
        <v>0</v>
      </c>
      <c r="P82" s="46">
        <f t="shared" si="12"/>
        <v>51000</v>
      </c>
      <c r="Q82" s="17">
        <f t="shared" si="11"/>
        <v>4275400</v>
      </c>
    </row>
    <row r="83" spans="1:18" s="37" customFormat="1" ht="28.5" customHeight="1">
      <c r="A83" s="39"/>
      <c r="B83" s="4" t="s">
        <v>67</v>
      </c>
      <c r="C83" s="4"/>
      <c r="D83" s="54" t="s">
        <v>147</v>
      </c>
      <c r="E83" s="18">
        <f t="shared" si="9"/>
        <v>3835400</v>
      </c>
      <c r="F83" s="19">
        <v>3835400</v>
      </c>
      <c r="G83" s="19">
        <v>1544700</v>
      </c>
      <c r="H83" s="19">
        <v>496800</v>
      </c>
      <c r="I83" s="19"/>
      <c r="J83" s="18">
        <f aca="true" t="shared" si="13" ref="J83:J129">K83+N83</f>
        <v>40000</v>
      </c>
      <c r="K83" s="19">
        <v>40000</v>
      </c>
      <c r="L83" s="19"/>
      <c r="M83" s="19"/>
      <c r="N83" s="19"/>
      <c r="O83" s="19"/>
      <c r="P83" s="44">
        <v>51000</v>
      </c>
      <c r="Q83" s="17">
        <f t="shared" si="11"/>
        <v>3875400</v>
      </c>
      <c r="R83" s="2"/>
    </row>
    <row r="84" spans="1:18" s="13" customFormat="1" ht="16.5" customHeight="1">
      <c r="A84" s="39"/>
      <c r="B84" s="4" t="s">
        <v>68</v>
      </c>
      <c r="C84" s="4"/>
      <c r="D84" s="54" t="s">
        <v>69</v>
      </c>
      <c r="E84" s="18">
        <f t="shared" si="9"/>
        <v>400000</v>
      </c>
      <c r="F84" s="19">
        <v>400000</v>
      </c>
      <c r="G84" s="19"/>
      <c r="H84" s="19"/>
      <c r="I84" s="19"/>
      <c r="J84" s="18">
        <f t="shared" si="13"/>
        <v>0</v>
      </c>
      <c r="K84" s="19"/>
      <c r="L84" s="19"/>
      <c r="M84" s="19"/>
      <c r="N84" s="19"/>
      <c r="O84" s="17"/>
      <c r="P84" s="44"/>
      <c r="Q84" s="17">
        <f t="shared" si="11"/>
        <v>400000</v>
      </c>
      <c r="R84" s="2"/>
    </row>
    <row r="85" spans="1:18" s="29" customFormat="1" ht="27" customHeight="1" hidden="1">
      <c r="A85" s="39"/>
      <c r="B85" s="4" t="s">
        <v>142</v>
      </c>
      <c r="C85" s="4"/>
      <c r="D85" s="53" t="s">
        <v>146</v>
      </c>
      <c r="E85" s="18">
        <f t="shared" si="9"/>
        <v>0</v>
      </c>
      <c r="F85" s="19"/>
      <c r="G85" s="19"/>
      <c r="H85" s="17"/>
      <c r="I85" s="17"/>
      <c r="J85" s="18">
        <f t="shared" si="13"/>
        <v>0</v>
      </c>
      <c r="K85" s="19"/>
      <c r="L85" s="19"/>
      <c r="M85" s="17"/>
      <c r="N85" s="19"/>
      <c r="O85" s="19"/>
      <c r="P85" s="44"/>
      <c r="Q85" s="17">
        <f t="shared" si="11"/>
        <v>0</v>
      </c>
      <c r="R85" s="2"/>
    </row>
    <row r="86" spans="1:18" s="24" customFormat="1" ht="26.25" hidden="1">
      <c r="A86" s="39"/>
      <c r="B86" s="3" t="s">
        <v>163</v>
      </c>
      <c r="C86" s="3"/>
      <c r="D86" s="52" t="s">
        <v>195</v>
      </c>
      <c r="E86" s="20">
        <f aca="true" t="shared" si="14" ref="E86:P86">SUM(E87:E88)</f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20">
        <f t="shared" si="14"/>
        <v>0</v>
      </c>
      <c r="K86" s="20">
        <f t="shared" si="14"/>
        <v>0</v>
      </c>
      <c r="L86" s="20">
        <f t="shared" si="14"/>
        <v>0</v>
      </c>
      <c r="M86" s="20">
        <f t="shared" si="14"/>
        <v>0</v>
      </c>
      <c r="N86" s="20">
        <f t="shared" si="14"/>
        <v>0</v>
      </c>
      <c r="O86" s="20">
        <f t="shared" si="14"/>
        <v>0</v>
      </c>
      <c r="P86" s="46">
        <f t="shared" si="14"/>
        <v>0</v>
      </c>
      <c r="Q86" s="17">
        <f t="shared" si="11"/>
        <v>0</v>
      </c>
      <c r="R86" s="2"/>
    </row>
    <row r="87" spans="1:18" s="35" customFormat="1" ht="52.5" customHeight="1" hidden="1">
      <c r="A87" s="39"/>
      <c r="B87" s="4" t="s">
        <v>119</v>
      </c>
      <c r="C87" s="4"/>
      <c r="D87" s="54" t="s">
        <v>170</v>
      </c>
      <c r="E87" s="18">
        <f t="shared" si="9"/>
        <v>0</v>
      </c>
      <c r="F87" s="74"/>
      <c r="G87" s="19"/>
      <c r="H87" s="17"/>
      <c r="I87" s="17"/>
      <c r="J87" s="18">
        <f>K87+N87</f>
        <v>0</v>
      </c>
      <c r="K87" s="19"/>
      <c r="L87" s="19"/>
      <c r="M87" s="17"/>
      <c r="N87" s="19"/>
      <c r="O87" s="18"/>
      <c r="P87" s="45"/>
      <c r="Q87" s="17">
        <f t="shared" si="11"/>
        <v>0</v>
      </c>
      <c r="R87" s="15"/>
    </row>
    <row r="88" spans="1:17" ht="25.5" customHeight="1" hidden="1">
      <c r="A88" s="39"/>
      <c r="B88" s="1" t="s">
        <v>142</v>
      </c>
      <c r="C88" s="1"/>
      <c r="D88" s="73" t="s">
        <v>146</v>
      </c>
      <c r="E88" s="18">
        <f t="shared" si="9"/>
        <v>0</v>
      </c>
      <c r="F88" s="19"/>
      <c r="G88" s="19"/>
      <c r="H88" s="19"/>
      <c r="I88" s="19"/>
      <c r="J88" s="18">
        <f t="shared" si="13"/>
        <v>0</v>
      </c>
      <c r="K88" s="19"/>
      <c r="L88" s="19"/>
      <c r="M88" s="19"/>
      <c r="N88" s="19"/>
      <c r="O88" s="17"/>
      <c r="P88" s="44"/>
      <c r="Q88" s="17">
        <f t="shared" si="11"/>
        <v>0</v>
      </c>
    </row>
    <row r="89" spans="1:18" s="15" customFormat="1" ht="27.75" customHeight="1" hidden="1">
      <c r="A89" s="39"/>
      <c r="B89" s="3" t="s">
        <v>193</v>
      </c>
      <c r="C89" s="3"/>
      <c r="D89" s="52" t="s">
        <v>194</v>
      </c>
      <c r="E89" s="20">
        <f>E90</f>
        <v>0</v>
      </c>
      <c r="F89" s="19"/>
      <c r="G89" s="19"/>
      <c r="H89" s="19"/>
      <c r="I89" s="19"/>
      <c r="J89" s="17">
        <f>J90</f>
        <v>0</v>
      </c>
      <c r="K89" s="17">
        <f aca="true" t="shared" si="15" ref="K89:P89">K90</f>
        <v>0</v>
      </c>
      <c r="L89" s="17">
        <f t="shared" si="15"/>
        <v>0</v>
      </c>
      <c r="M89" s="17">
        <f t="shared" si="15"/>
        <v>0</v>
      </c>
      <c r="N89" s="17">
        <f t="shared" si="15"/>
        <v>0</v>
      </c>
      <c r="O89" s="17">
        <f t="shared" si="15"/>
        <v>0</v>
      </c>
      <c r="P89" s="45">
        <f t="shared" si="15"/>
        <v>0</v>
      </c>
      <c r="Q89" s="17">
        <f t="shared" si="11"/>
        <v>0</v>
      </c>
      <c r="R89" s="2"/>
    </row>
    <row r="90" spans="1:18" s="15" customFormat="1" ht="27" customHeight="1" hidden="1">
      <c r="A90" s="39"/>
      <c r="B90" s="4" t="s">
        <v>142</v>
      </c>
      <c r="C90" s="4"/>
      <c r="D90" s="53" t="s">
        <v>146</v>
      </c>
      <c r="E90" s="18">
        <f t="shared" si="9"/>
        <v>0</v>
      </c>
      <c r="F90" s="19"/>
      <c r="G90" s="19"/>
      <c r="H90" s="19"/>
      <c r="I90" s="19"/>
      <c r="J90" s="18">
        <f>K90+N90</f>
        <v>0</v>
      </c>
      <c r="K90" s="19"/>
      <c r="L90" s="19"/>
      <c r="M90" s="19"/>
      <c r="N90" s="19"/>
      <c r="O90" s="19"/>
      <c r="P90" s="44"/>
      <c r="Q90" s="17">
        <f t="shared" si="11"/>
        <v>0</v>
      </c>
      <c r="R90" s="2"/>
    </row>
    <row r="91" spans="1:18" s="37" customFormat="1" ht="26.25">
      <c r="A91" s="39"/>
      <c r="B91" s="3" t="s">
        <v>164</v>
      </c>
      <c r="C91" s="3"/>
      <c r="D91" s="83" t="s">
        <v>237</v>
      </c>
      <c r="E91" s="20">
        <f>E92+E93+E102+E101</f>
        <v>76929900</v>
      </c>
      <c r="F91" s="20">
        <f aca="true" t="shared" si="16" ref="F91:R91">F92+F93+F102+F101</f>
        <v>76929900</v>
      </c>
      <c r="G91" s="20">
        <f t="shared" si="16"/>
        <v>13400000</v>
      </c>
      <c r="H91" s="20">
        <f t="shared" si="16"/>
        <v>2206000</v>
      </c>
      <c r="I91" s="20">
        <f t="shared" si="16"/>
        <v>0</v>
      </c>
      <c r="J91" s="20">
        <f>J92+J93+J102+J101</f>
        <v>2424860</v>
      </c>
      <c r="K91" s="20">
        <f t="shared" si="16"/>
        <v>1926760</v>
      </c>
      <c r="L91" s="20">
        <f t="shared" si="16"/>
        <v>366110</v>
      </c>
      <c r="M91" s="20">
        <f t="shared" si="16"/>
        <v>61620</v>
      </c>
      <c r="N91" s="20">
        <f t="shared" si="16"/>
        <v>498100</v>
      </c>
      <c r="O91" s="20">
        <f t="shared" si="16"/>
        <v>384000</v>
      </c>
      <c r="P91" s="46">
        <f t="shared" si="16"/>
        <v>372000</v>
      </c>
      <c r="Q91" s="17">
        <f t="shared" si="11"/>
        <v>79354760</v>
      </c>
      <c r="R91" s="20">
        <f t="shared" si="16"/>
        <v>0</v>
      </c>
    </row>
    <row r="92" spans="1:18" s="37" customFormat="1" ht="15.75" customHeight="1">
      <c r="A92" s="39"/>
      <c r="B92" s="4" t="s">
        <v>26</v>
      </c>
      <c r="C92" s="4"/>
      <c r="D92" s="54" t="s">
        <v>27</v>
      </c>
      <c r="E92" s="18">
        <f t="shared" si="9"/>
        <v>23454200</v>
      </c>
      <c r="F92" s="19">
        <v>23454200</v>
      </c>
      <c r="G92" s="19"/>
      <c r="H92" s="19"/>
      <c r="I92" s="19"/>
      <c r="J92" s="18">
        <f t="shared" si="13"/>
        <v>1122420</v>
      </c>
      <c r="K92" s="19">
        <v>1122420</v>
      </c>
      <c r="L92" s="19"/>
      <c r="M92" s="19"/>
      <c r="N92" s="19"/>
      <c r="O92" s="19"/>
      <c r="P92" s="44"/>
      <c r="Q92" s="17">
        <f t="shared" si="11"/>
        <v>24576620</v>
      </c>
      <c r="R92" s="2"/>
    </row>
    <row r="93" spans="1:17" ht="16.5" customHeight="1">
      <c r="A93" s="39"/>
      <c r="B93" s="4" t="s">
        <v>86</v>
      </c>
      <c r="C93" s="4"/>
      <c r="D93" s="54" t="s">
        <v>87</v>
      </c>
      <c r="E93" s="19">
        <f>E94+E95+E96+E97+E98+E99+E100</f>
        <v>53475700</v>
      </c>
      <c r="F93" s="19">
        <v>53475700</v>
      </c>
      <c r="G93" s="19">
        <v>13400000</v>
      </c>
      <c r="H93" s="19">
        <v>2206000</v>
      </c>
      <c r="I93" s="19">
        <f>I94+I95+I96+I97+I98+I99+I100</f>
        <v>0</v>
      </c>
      <c r="J93" s="18">
        <f t="shared" si="13"/>
        <v>1302440</v>
      </c>
      <c r="K93" s="19">
        <v>804340</v>
      </c>
      <c r="L93" s="19">
        <v>366110</v>
      </c>
      <c r="M93" s="19">
        <v>61620</v>
      </c>
      <c r="N93" s="19">
        <v>498100</v>
      </c>
      <c r="O93" s="19">
        <v>384000</v>
      </c>
      <c r="P93" s="44">
        <f>P94+P95+P96+P97+P98+P99+P100</f>
        <v>372000</v>
      </c>
      <c r="Q93" s="17">
        <f t="shared" si="11"/>
        <v>54778140</v>
      </c>
    </row>
    <row r="94" spans="1:18" s="37" customFormat="1" ht="15.75" customHeight="1">
      <c r="A94" s="39"/>
      <c r="B94" s="4" t="s">
        <v>88</v>
      </c>
      <c r="C94" s="4"/>
      <c r="D94" s="54" t="s">
        <v>89</v>
      </c>
      <c r="E94" s="18">
        <f t="shared" si="9"/>
        <v>14616400</v>
      </c>
      <c r="F94" s="19">
        <v>14616400</v>
      </c>
      <c r="G94" s="19"/>
      <c r="H94" s="18"/>
      <c r="I94" s="18"/>
      <c r="J94" s="18">
        <f>K94+N94</f>
        <v>0</v>
      </c>
      <c r="K94" s="19"/>
      <c r="L94" s="19"/>
      <c r="M94" s="18"/>
      <c r="N94" s="19"/>
      <c r="O94" s="19"/>
      <c r="P94" s="44"/>
      <c r="Q94" s="17">
        <f t="shared" si="11"/>
        <v>14616400</v>
      </c>
      <c r="R94" s="2"/>
    </row>
    <row r="95" spans="1:18" s="37" customFormat="1" ht="26.25">
      <c r="A95" s="39"/>
      <c r="B95" s="4" t="s">
        <v>90</v>
      </c>
      <c r="C95" s="4"/>
      <c r="D95" s="54" t="s">
        <v>91</v>
      </c>
      <c r="E95" s="18">
        <f t="shared" si="9"/>
        <v>15864000</v>
      </c>
      <c r="F95" s="19">
        <v>15864000</v>
      </c>
      <c r="G95" s="19"/>
      <c r="H95" s="18"/>
      <c r="I95" s="18"/>
      <c r="J95" s="18">
        <f>K95+N95</f>
        <v>0</v>
      </c>
      <c r="K95" s="19"/>
      <c r="L95" s="19"/>
      <c r="M95" s="18"/>
      <c r="N95" s="19"/>
      <c r="O95" s="19"/>
      <c r="P95" s="44"/>
      <c r="Q95" s="17">
        <f t="shared" si="11"/>
        <v>15864000</v>
      </c>
      <c r="R95" s="2"/>
    </row>
    <row r="96" spans="1:18" s="37" customFormat="1" ht="16.5" customHeight="1">
      <c r="A96" s="39"/>
      <c r="B96" s="4" t="s">
        <v>92</v>
      </c>
      <c r="C96" s="4"/>
      <c r="D96" s="54" t="s">
        <v>93</v>
      </c>
      <c r="E96" s="18">
        <f t="shared" si="9"/>
        <v>11028500</v>
      </c>
      <c r="F96" s="19">
        <v>11028500</v>
      </c>
      <c r="G96" s="19">
        <v>7227400</v>
      </c>
      <c r="H96" s="19">
        <v>1013500</v>
      </c>
      <c r="I96" s="19"/>
      <c r="J96" s="18">
        <f t="shared" si="13"/>
        <v>524000</v>
      </c>
      <c r="K96" s="19">
        <v>152900</v>
      </c>
      <c r="L96" s="19">
        <v>60400</v>
      </c>
      <c r="M96" s="19">
        <v>13100</v>
      </c>
      <c r="N96" s="19">
        <v>371100</v>
      </c>
      <c r="O96" s="19">
        <v>322000</v>
      </c>
      <c r="P96" s="44">
        <v>310000</v>
      </c>
      <c r="Q96" s="17">
        <f t="shared" si="11"/>
        <v>11552500</v>
      </c>
      <c r="R96" s="2"/>
    </row>
    <row r="97" spans="1:18" s="37" customFormat="1" ht="12.75">
      <c r="A97" s="39"/>
      <c r="B97" s="4" t="s">
        <v>94</v>
      </c>
      <c r="C97" s="4"/>
      <c r="D97" s="54" t="s">
        <v>95</v>
      </c>
      <c r="E97" s="18">
        <f t="shared" si="9"/>
        <v>5569400</v>
      </c>
      <c r="F97" s="19">
        <v>5569400</v>
      </c>
      <c r="G97" s="19">
        <v>3280800</v>
      </c>
      <c r="H97" s="19">
        <v>807900</v>
      </c>
      <c r="I97" s="19"/>
      <c r="J97" s="18">
        <f t="shared" si="13"/>
        <v>238500</v>
      </c>
      <c r="K97" s="19">
        <v>165500</v>
      </c>
      <c r="L97" s="19">
        <v>49200</v>
      </c>
      <c r="M97" s="19">
        <v>12000</v>
      </c>
      <c r="N97" s="19">
        <v>73000</v>
      </c>
      <c r="O97" s="19">
        <v>42000</v>
      </c>
      <c r="P97" s="44">
        <v>42000</v>
      </c>
      <c r="Q97" s="17">
        <f t="shared" si="11"/>
        <v>5807900</v>
      </c>
      <c r="R97" s="2"/>
    </row>
    <row r="98" spans="1:18" s="37" customFormat="1" ht="12.75" customHeight="1">
      <c r="A98" s="39"/>
      <c r="B98" s="4" t="s">
        <v>96</v>
      </c>
      <c r="C98" s="4"/>
      <c r="D98" s="54" t="s">
        <v>97</v>
      </c>
      <c r="E98" s="18">
        <f t="shared" si="9"/>
        <v>1736000</v>
      </c>
      <c r="F98" s="19">
        <v>1736000</v>
      </c>
      <c r="G98" s="19">
        <v>1092600</v>
      </c>
      <c r="H98" s="19">
        <v>184800</v>
      </c>
      <c r="I98" s="19"/>
      <c r="J98" s="18">
        <f t="shared" si="13"/>
        <v>497500</v>
      </c>
      <c r="K98" s="19">
        <v>453500</v>
      </c>
      <c r="L98" s="19">
        <v>240000</v>
      </c>
      <c r="M98" s="19">
        <v>28300</v>
      </c>
      <c r="N98" s="19">
        <v>44000</v>
      </c>
      <c r="O98" s="19">
        <v>20000</v>
      </c>
      <c r="P98" s="44">
        <v>20000</v>
      </c>
      <c r="Q98" s="17">
        <f t="shared" si="11"/>
        <v>2233500</v>
      </c>
      <c r="R98" s="2"/>
    </row>
    <row r="99" spans="1:18" s="37" customFormat="1" ht="14.25" customHeight="1">
      <c r="A99" s="39"/>
      <c r="B99" s="4" t="s">
        <v>98</v>
      </c>
      <c r="C99" s="4"/>
      <c r="D99" s="54" t="s">
        <v>99</v>
      </c>
      <c r="E99" s="18">
        <f t="shared" si="9"/>
        <v>1035700</v>
      </c>
      <c r="F99" s="19">
        <v>1035700</v>
      </c>
      <c r="G99" s="19"/>
      <c r="H99" s="19"/>
      <c r="I99" s="19"/>
      <c r="J99" s="18">
        <f t="shared" si="13"/>
        <v>0</v>
      </c>
      <c r="K99" s="19"/>
      <c r="L99" s="19"/>
      <c r="M99" s="19"/>
      <c r="N99" s="19"/>
      <c r="O99" s="19"/>
      <c r="P99" s="44"/>
      <c r="Q99" s="17">
        <f t="shared" si="11"/>
        <v>1035700</v>
      </c>
      <c r="R99" s="2"/>
    </row>
    <row r="100" spans="1:18" s="37" customFormat="1" ht="14.25" customHeight="1">
      <c r="A100" s="39"/>
      <c r="B100" s="4" t="s">
        <v>100</v>
      </c>
      <c r="C100" s="4"/>
      <c r="D100" s="54" t="s">
        <v>101</v>
      </c>
      <c r="E100" s="18">
        <f t="shared" si="9"/>
        <v>3625700</v>
      </c>
      <c r="F100" s="19">
        <f>3542800+82900</f>
        <v>3625700</v>
      </c>
      <c r="G100" s="19">
        <v>1799200</v>
      </c>
      <c r="H100" s="18">
        <v>199800</v>
      </c>
      <c r="I100" s="18"/>
      <c r="J100" s="18">
        <f t="shared" si="13"/>
        <v>42440</v>
      </c>
      <c r="K100" s="19">
        <v>32440</v>
      </c>
      <c r="L100" s="19">
        <v>16510</v>
      </c>
      <c r="M100" s="18">
        <v>8220</v>
      </c>
      <c r="N100" s="19">
        <v>10000</v>
      </c>
      <c r="O100" s="19"/>
      <c r="P100" s="44"/>
      <c r="Q100" s="17">
        <f t="shared" si="11"/>
        <v>3668140</v>
      </c>
      <c r="R100" s="2"/>
    </row>
    <row r="101" spans="1:18" s="24" customFormat="1" ht="15" customHeight="1" hidden="1">
      <c r="A101" s="39"/>
      <c r="B101" s="4" t="s">
        <v>115</v>
      </c>
      <c r="C101" s="4"/>
      <c r="D101" s="53" t="s">
        <v>116</v>
      </c>
      <c r="E101" s="18">
        <f t="shared" si="9"/>
        <v>0</v>
      </c>
      <c r="F101" s="74"/>
      <c r="G101" s="19"/>
      <c r="H101" s="17"/>
      <c r="I101" s="17"/>
      <c r="J101" s="18">
        <f t="shared" si="13"/>
        <v>0</v>
      </c>
      <c r="K101" s="19"/>
      <c r="L101" s="19"/>
      <c r="M101" s="17"/>
      <c r="N101" s="18"/>
      <c r="O101" s="18"/>
      <c r="P101" s="43"/>
      <c r="Q101" s="17">
        <f t="shared" si="11"/>
        <v>0</v>
      </c>
      <c r="R101" s="2"/>
    </row>
    <row r="102" spans="1:18" s="28" customFormat="1" ht="24.75" customHeight="1" hidden="1">
      <c r="A102" s="39"/>
      <c r="B102" s="4" t="s">
        <v>142</v>
      </c>
      <c r="C102" s="4"/>
      <c r="D102" s="53" t="s">
        <v>146</v>
      </c>
      <c r="E102" s="18">
        <f t="shared" si="9"/>
        <v>0</v>
      </c>
      <c r="F102" s="19"/>
      <c r="G102" s="19"/>
      <c r="H102" s="17"/>
      <c r="I102" s="17"/>
      <c r="J102" s="18">
        <f t="shared" si="13"/>
        <v>0</v>
      </c>
      <c r="K102" s="19"/>
      <c r="L102" s="19"/>
      <c r="M102" s="17"/>
      <c r="N102" s="19"/>
      <c r="O102" s="19"/>
      <c r="P102" s="44"/>
      <c r="Q102" s="17">
        <f t="shared" si="11"/>
        <v>0</v>
      </c>
      <c r="R102" s="2"/>
    </row>
    <row r="103" spans="1:18" s="23" customFormat="1" ht="22.5" customHeight="1" hidden="1">
      <c r="A103" s="39"/>
      <c r="B103" s="5">
        <v>48</v>
      </c>
      <c r="C103" s="5"/>
      <c r="D103" s="51" t="s">
        <v>192</v>
      </c>
      <c r="E103" s="20">
        <f>SUM(E104:E104)</f>
        <v>0</v>
      </c>
      <c r="F103" s="20">
        <f>SUM(F104:F104)</f>
        <v>0</v>
      </c>
      <c r="G103" s="20">
        <f>SUM(G104:G104)</f>
        <v>0</v>
      </c>
      <c r="H103" s="20">
        <f>SUM(H104:H104)</f>
        <v>0</v>
      </c>
      <c r="I103" s="20">
        <f>SUM(I104:I104)</f>
        <v>0</v>
      </c>
      <c r="J103" s="17">
        <f t="shared" si="13"/>
        <v>0</v>
      </c>
      <c r="K103" s="20">
        <f aca="true" t="shared" si="17" ref="K103:P103">SUM(K104:K104)</f>
        <v>0</v>
      </c>
      <c r="L103" s="20">
        <f t="shared" si="17"/>
        <v>0</v>
      </c>
      <c r="M103" s="20">
        <f t="shared" si="17"/>
        <v>0</v>
      </c>
      <c r="N103" s="20">
        <f t="shared" si="17"/>
        <v>0</v>
      </c>
      <c r="O103" s="20">
        <f t="shared" si="17"/>
        <v>0</v>
      </c>
      <c r="P103" s="46">
        <f t="shared" si="17"/>
        <v>0</v>
      </c>
      <c r="Q103" s="17">
        <f t="shared" si="11"/>
        <v>0</v>
      </c>
      <c r="R103" s="2"/>
    </row>
    <row r="104" spans="1:18" s="23" customFormat="1" ht="26.25" customHeight="1" hidden="1">
      <c r="A104" s="39"/>
      <c r="B104" s="4" t="s">
        <v>156</v>
      </c>
      <c r="C104" s="4"/>
      <c r="D104" s="53" t="s">
        <v>154</v>
      </c>
      <c r="E104" s="18">
        <f t="shared" si="9"/>
        <v>0</v>
      </c>
      <c r="F104" s="19"/>
      <c r="G104" s="19"/>
      <c r="H104" s="19"/>
      <c r="I104" s="19"/>
      <c r="J104" s="18">
        <f t="shared" si="13"/>
        <v>0</v>
      </c>
      <c r="K104" s="19"/>
      <c r="L104" s="19"/>
      <c r="M104" s="19"/>
      <c r="N104" s="19"/>
      <c r="O104" s="19"/>
      <c r="P104" s="44"/>
      <c r="Q104" s="17">
        <f t="shared" si="11"/>
        <v>0</v>
      </c>
      <c r="R104" s="2"/>
    </row>
    <row r="105" spans="1:17" ht="23.25" customHeight="1" hidden="1">
      <c r="A105" s="39"/>
      <c r="B105" s="3" t="s">
        <v>186</v>
      </c>
      <c r="C105" s="3"/>
      <c r="D105" s="52" t="s">
        <v>185</v>
      </c>
      <c r="E105" s="20">
        <f aca="true" t="shared" si="18" ref="E105:P105">E106</f>
        <v>0</v>
      </c>
      <c r="F105" s="20"/>
      <c r="G105" s="20">
        <f t="shared" si="18"/>
        <v>0</v>
      </c>
      <c r="H105" s="20">
        <f t="shared" si="18"/>
        <v>0</v>
      </c>
      <c r="I105" s="20"/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46">
        <f t="shared" si="18"/>
        <v>0</v>
      </c>
      <c r="Q105" s="17">
        <f t="shared" si="11"/>
        <v>0</v>
      </c>
    </row>
    <row r="106" spans="1:18" s="47" customFormat="1" ht="16.5" customHeight="1" hidden="1">
      <c r="A106" s="39"/>
      <c r="B106" s="4" t="s">
        <v>132</v>
      </c>
      <c r="C106" s="4"/>
      <c r="D106" s="68" t="s">
        <v>79</v>
      </c>
      <c r="E106" s="18">
        <f t="shared" si="9"/>
        <v>0</v>
      </c>
      <c r="F106" s="19"/>
      <c r="G106" s="19"/>
      <c r="H106" s="17"/>
      <c r="I106" s="17"/>
      <c r="J106" s="18">
        <f>K106+N106</f>
        <v>0</v>
      </c>
      <c r="K106" s="19"/>
      <c r="L106" s="19"/>
      <c r="M106" s="17"/>
      <c r="N106" s="19"/>
      <c r="O106" s="19"/>
      <c r="P106" s="44"/>
      <c r="Q106" s="17">
        <f t="shared" si="11"/>
        <v>0</v>
      </c>
      <c r="R106" s="16"/>
    </row>
    <row r="107" spans="1:17" ht="21.75" customHeight="1">
      <c r="A107" s="39"/>
      <c r="B107" s="3" t="s">
        <v>166</v>
      </c>
      <c r="C107" s="3"/>
      <c r="D107" s="84" t="s">
        <v>175</v>
      </c>
      <c r="E107" s="20">
        <f aca="true" t="shared" si="19" ref="E107:P107">SUM(E108:E109)</f>
        <v>40300000</v>
      </c>
      <c r="F107" s="20">
        <f t="shared" si="19"/>
        <v>40300000</v>
      </c>
      <c r="G107" s="20">
        <f t="shared" si="19"/>
        <v>28426700</v>
      </c>
      <c r="H107" s="20">
        <f t="shared" si="19"/>
        <v>642590</v>
      </c>
      <c r="I107" s="20">
        <f t="shared" si="19"/>
        <v>0</v>
      </c>
      <c r="J107" s="20">
        <f t="shared" si="19"/>
        <v>26712475</v>
      </c>
      <c r="K107" s="20">
        <f t="shared" si="19"/>
        <v>25398475</v>
      </c>
      <c r="L107" s="20">
        <f t="shared" si="19"/>
        <v>14000000</v>
      </c>
      <c r="M107" s="20">
        <f t="shared" si="19"/>
        <v>1181000</v>
      </c>
      <c r="N107" s="20">
        <f t="shared" si="19"/>
        <v>1314000</v>
      </c>
      <c r="O107" s="20">
        <f t="shared" si="19"/>
        <v>0</v>
      </c>
      <c r="P107" s="46">
        <f t="shared" si="19"/>
        <v>0</v>
      </c>
      <c r="Q107" s="17">
        <f t="shared" si="11"/>
        <v>67012475</v>
      </c>
    </row>
    <row r="108" spans="1:18" s="35" customFormat="1" ht="28.5" customHeight="1">
      <c r="A108" s="39"/>
      <c r="B108" s="4" t="s">
        <v>117</v>
      </c>
      <c r="C108" s="4"/>
      <c r="D108" s="53" t="s">
        <v>118</v>
      </c>
      <c r="E108" s="18">
        <f t="shared" si="9"/>
        <v>300000</v>
      </c>
      <c r="F108" s="19">
        <v>300000</v>
      </c>
      <c r="G108" s="19"/>
      <c r="H108" s="17"/>
      <c r="I108" s="17"/>
      <c r="J108" s="18">
        <f t="shared" si="13"/>
        <v>0</v>
      </c>
      <c r="K108" s="19"/>
      <c r="L108" s="19"/>
      <c r="M108" s="17"/>
      <c r="N108" s="19"/>
      <c r="O108" s="19"/>
      <c r="P108" s="44"/>
      <c r="Q108" s="17">
        <f t="shared" si="11"/>
        <v>300000</v>
      </c>
      <c r="R108" s="2"/>
    </row>
    <row r="109" spans="1:18" s="36" customFormat="1" ht="27.75" customHeight="1">
      <c r="A109" s="39"/>
      <c r="B109" s="4" t="s">
        <v>222</v>
      </c>
      <c r="C109" s="4"/>
      <c r="D109" s="53" t="s">
        <v>223</v>
      </c>
      <c r="E109" s="18">
        <f t="shared" si="9"/>
        <v>40000000</v>
      </c>
      <c r="F109" s="19">
        <v>40000000</v>
      </c>
      <c r="G109" s="19">
        <v>28426700</v>
      </c>
      <c r="H109" s="18">
        <v>642590</v>
      </c>
      <c r="I109" s="17"/>
      <c r="J109" s="18">
        <f t="shared" si="13"/>
        <v>26712475</v>
      </c>
      <c r="K109" s="19">
        <v>25398475</v>
      </c>
      <c r="L109" s="19">
        <v>14000000</v>
      </c>
      <c r="M109" s="18">
        <v>1181000</v>
      </c>
      <c r="N109" s="19">
        <v>1314000</v>
      </c>
      <c r="O109" s="19"/>
      <c r="P109" s="62"/>
      <c r="Q109" s="17">
        <f t="shared" si="11"/>
        <v>66712475</v>
      </c>
      <c r="R109" s="13"/>
    </row>
    <row r="110" spans="1:18" s="15" customFormat="1" ht="22.5" customHeight="1">
      <c r="A110" s="39"/>
      <c r="B110" s="3" t="s">
        <v>188</v>
      </c>
      <c r="C110" s="3"/>
      <c r="D110" s="84" t="s">
        <v>189</v>
      </c>
      <c r="E110" s="20">
        <f>E111+E112+E113+E114+E115</f>
        <v>4237800</v>
      </c>
      <c r="F110" s="20">
        <f aca="true" t="shared" si="20" ref="F110:P110">F111+F112+F113+F114+F115</f>
        <v>4237800</v>
      </c>
      <c r="G110" s="20">
        <f t="shared" si="20"/>
        <v>0</v>
      </c>
      <c r="H110" s="20">
        <f t="shared" si="20"/>
        <v>0</v>
      </c>
      <c r="I110" s="20">
        <f t="shared" si="20"/>
        <v>0</v>
      </c>
      <c r="J110" s="20">
        <f t="shared" si="20"/>
        <v>0</v>
      </c>
      <c r="K110" s="20">
        <f t="shared" si="20"/>
        <v>0</v>
      </c>
      <c r="L110" s="20">
        <f t="shared" si="20"/>
        <v>0</v>
      </c>
      <c r="M110" s="20">
        <f t="shared" si="20"/>
        <v>0</v>
      </c>
      <c r="N110" s="20">
        <f t="shared" si="20"/>
        <v>0</v>
      </c>
      <c r="O110" s="20">
        <f t="shared" si="20"/>
        <v>0</v>
      </c>
      <c r="P110" s="46">
        <f t="shared" si="20"/>
        <v>0</v>
      </c>
      <c r="Q110" s="17">
        <f t="shared" si="11"/>
        <v>4237800</v>
      </c>
      <c r="R110"/>
    </row>
    <row r="111" spans="1:18" s="15" customFormat="1" ht="43.5" customHeight="1" hidden="1">
      <c r="A111" s="39"/>
      <c r="B111" s="4" t="s">
        <v>224</v>
      </c>
      <c r="C111" s="3"/>
      <c r="D111" s="53" t="s">
        <v>225</v>
      </c>
      <c r="E111" s="18">
        <f t="shared" si="9"/>
        <v>0</v>
      </c>
      <c r="F111" s="19"/>
      <c r="G111" s="19"/>
      <c r="H111" s="17"/>
      <c r="I111" s="17"/>
      <c r="J111" s="17"/>
      <c r="K111" s="20"/>
      <c r="L111" s="19"/>
      <c r="M111" s="17"/>
      <c r="N111" s="19"/>
      <c r="O111" s="18"/>
      <c r="P111" s="45"/>
      <c r="Q111" s="17">
        <f t="shared" si="11"/>
        <v>0</v>
      </c>
      <c r="R111"/>
    </row>
    <row r="112" spans="1:18" ht="30" customHeight="1" hidden="1">
      <c r="A112" s="39"/>
      <c r="B112" s="4" t="s">
        <v>120</v>
      </c>
      <c r="C112" s="4"/>
      <c r="D112" s="53" t="s">
        <v>190</v>
      </c>
      <c r="E112" s="18">
        <f t="shared" si="9"/>
        <v>0</v>
      </c>
      <c r="F112" s="19"/>
      <c r="G112" s="19"/>
      <c r="H112" s="17"/>
      <c r="I112" s="17"/>
      <c r="J112" s="18">
        <f t="shared" si="13"/>
        <v>0</v>
      </c>
      <c r="K112" s="19"/>
      <c r="L112" s="19"/>
      <c r="M112" s="17"/>
      <c r="N112" s="19"/>
      <c r="O112" s="18"/>
      <c r="P112" s="45"/>
      <c r="Q112" s="17">
        <f t="shared" si="11"/>
        <v>0</v>
      </c>
      <c r="R112"/>
    </row>
    <row r="113" spans="1:18" ht="39" customHeight="1" hidden="1">
      <c r="A113" s="39"/>
      <c r="B113" s="4" t="s">
        <v>191</v>
      </c>
      <c r="C113" s="4"/>
      <c r="D113" s="53" t="s">
        <v>196</v>
      </c>
      <c r="E113" s="18">
        <f t="shared" si="9"/>
        <v>0</v>
      </c>
      <c r="F113" s="19"/>
      <c r="G113" s="19"/>
      <c r="H113" s="17"/>
      <c r="I113" s="17"/>
      <c r="J113" s="18">
        <f t="shared" si="13"/>
        <v>0</v>
      </c>
      <c r="K113" s="19"/>
      <c r="L113" s="19"/>
      <c r="M113" s="17"/>
      <c r="N113" s="19"/>
      <c r="O113" s="18"/>
      <c r="P113" s="45"/>
      <c r="Q113" s="17">
        <f t="shared" si="11"/>
        <v>0</v>
      </c>
      <c r="R113"/>
    </row>
    <row r="114" spans="1:18" ht="34.5" customHeight="1">
      <c r="A114" s="39"/>
      <c r="B114" s="4" t="s">
        <v>234</v>
      </c>
      <c r="C114" s="4"/>
      <c r="D114" s="53" t="s">
        <v>236</v>
      </c>
      <c r="E114" s="18">
        <f t="shared" si="9"/>
        <v>4237800</v>
      </c>
      <c r="F114" s="19">
        <v>4237800</v>
      </c>
      <c r="G114" s="19"/>
      <c r="H114" s="17"/>
      <c r="I114" s="17"/>
      <c r="J114" s="18">
        <f t="shared" si="13"/>
        <v>0</v>
      </c>
      <c r="K114" s="19"/>
      <c r="L114" s="19"/>
      <c r="M114" s="17"/>
      <c r="N114" s="19"/>
      <c r="O114" s="18"/>
      <c r="P114" s="45"/>
      <c r="Q114" s="17">
        <f t="shared" si="11"/>
        <v>4237800</v>
      </c>
      <c r="R114"/>
    </row>
    <row r="115" spans="1:18" s="24" customFormat="1" ht="39.75" customHeight="1" hidden="1">
      <c r="A115" s="39"/>
      <c r="B115" s="4" t="s">
        <v>142</v>
      </c>
      <c r="C115" s="4"/>
      <c r="D115" s="53" t="s">
        <v>200</v>
      </c>
      <c r="E115" s="18">
        <f t="shared" si="9"/>
        <v>0</v>
      </c>
      <c r="F115" s="19"/>
      <c r="G115" s="19"/>
      <c r="H115" s="17"/>
      <c r="I115" s="17"/>
      <c r="J115" s="18">
        <f t="shared" si="13"/>
        <v>0</v>
      </c>
      <c r="K115" s="19"/>
      <c r="L115" s="19"/>
      <c r="M115" s="17"/>
      <c r="N115" s="19"/>
      <c r="O115" s="18"/>
      <c r="P115" s="45"/>
      <c r="Q115" s="17">
        <f t="shared" si="11"/>
        <v>0</v>
      </c>
      <c r="R115"/>
    </row>
    <row r="116" spans="1:17" ht="27" customHeight="1" hidden="1">
      <c r="A116" s="39"/>
      <c r="B116" s="3" t="s">
        <v>165</v>
      </c>
      <c r="C116" s="3"/>
      <c r="D116" s="51" t="s">
        <v>176</v>
      </c>
      <c r="E116" s="17">
        <f aca="true" t="shared" si="21" ref="E116:P116">E117</f>
        <v>0</v>
      </c>
      <c r="F116" s="17">
        <f t="shared" si="21"/>
        <v>0</v>
      </c>
      <c r="G116" s="17">
        <f t="shared" si="21"/>
        <v>0</v>
      </c>
      <c r="H116" s="17">
        <f t="shared" si="21"/>
        <v>0</v>
      </c>
      <c r="I116" s="17">
        <f t="shared" si="21"/>
        <v>0</v>
      </c>
      <c r="J116" s="18">
        <f t="shared" si="21"/>
        <v>0</v>
      </c>
      <c r="K116" s="18">
        <f t="shared" si="21"/>
        <v>0</v>
      </c>
      <c r="L116" s="18">
        <f t="shared" si="21"/>
        <v>0</v>
      </c>
      <c r="M116" s="18">
        <f t="shared" si="21"/>
        <v>0</v>
      </c>
      <c r="N116" s="18">
        <f t="shared" si="21"/>
        <v>0</v>
      </c>
      <c r="O116" s="18">
        <f t="shared" si="21"/>
        <v>0</v>
      </c>
      <c r="P116" s="43">
        <f t="shared" si="21"/>
        <v>0</v>
      </c>
      <c r="Q116" s="17">
        <f t="shared" si="11"/>
        <v>0</v>
      </c>
    </row>
    <row r="117" spans="1:17" ht="27" customHeight="1" hidden="1">
      <c r="A117" s="39"/>
      <c r="B117" s="4" t="s">
        <v>181</v>
      </c>
      <c r="C117" s="4"/>
      <c r="D117" s="53" t="s">
        <v>182</v>
      </c>
      <c r="E117" s="18">
        <f t="shared" si="9"/>
        <v>0</v>
      </c>
      <c r="F117" s="19"/>
      <c r="G117" s="19"/>
      <c r="H117" s="17"/>
      <c r="I117" s="17"/>
      <c r="J117" s="18">
        <f>K117+N117</f>
        <v>0</v>
      </c>
      <c r="K117" s="19"/>
      <c r="L117" s="19"/>
      <c r="M117" s="17"/>
      <c r="N117" s="19"/>
      <c r="O117" s="18"/>
      <c r="P117" s="45"/>
      <c r="Q117" s="17">
        <f t="shared" si="11"/>
        <v>0</v>
      </c>
    </row>
    <row r="118" spans="1:18" ht="15.75" customHeight="1">
      <c r="A118" s="39"/>
      <c r="B118" s="5">
        <v>76</v>
      </c>
      <c r="C118" s="5"/>
      <c r="D118" s="84" t="s">
        <v>174</v>
      </c>
      <c r="E118" s="20">
        <f>SUM(E119:E131)</f>
        <v>2515701800</v>
      </c>
      <c r="F118" s="20">
        <f aca="true" t="shared" si="22" ref="F118:P118">SUM(F119:F131)</f>
        <v>2515701800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20">
        <f t="shared" si="22"/>
        <v>0</v>
      </c>
      <c r="N118" s="20">
        <f t="shared" si="22"/>
        <v>0</v>
      </c>
      <c r="O118" s="20">
        <f t="shared" si="22"/>
        <v>0</v>
      </c>
      <c r="P118" s="46">
        <f t="shared" si="22"/>
        <v>2078600</v>
      </c>
      <c r="Q118" s="17">
        <f t="shared" si="11"/>
        <v>2515701800</v>
      </c>
      <c r="R118" s="10">
        <v>1678412150</v>
      </c>
    </row>
    <row r="119" spans="1:18" s="22" customFormat="1" ht="39.75" customHeight="1" hidden="1">
      <c r="A119" s="39"/>
      <c r="B119" s="4" t="s">
        <v>121</v>
      </c>
      <c r="C119" s="4"/>
      <c r="D119" s="54" t="s">
        <v>203</v>
      </c>
      <c r="E119" s="18">
        <f t="shared" si="9"/>
        <v>0</v>
      </c>
      <c r="F119" s="19"/>
      <c r="G119" s="19"/>
      <c r="H119" s="19"/>
      <c r="I119" s="19"/>
      <c r="J119" s="17">
        <f t="shared" si="13"/>
        <v>0</v>
      </c>
      <c r="K119" s="19"/>
      <c r="L119" s="19"/>
      <c r="M119" s="19"/>
      <c r="N119" s="19"/>
      <c r="O119" s="18"/>
      <c r="P119" s="44"/>
      <c r="Q119" s="17">
        <f t="shared" si="11"/>
        <v>0</v>
      </c>
      <c r="R119" s="2"/>
    </row>
    <row r="120" spans="1:19" s="26" customFormat="1" ht="20.25" customHeight="1" hidden="1">
      <c r="A120" s="39"/>
      <c r="B120" s="4" t="s">
        <v>140</v>
      </c>
      <c r="C120" s="4"/>
      <c r="D120" s="54" t="s">
        <v>208</v>
      </c>
      <c r="E120" s="18">
        <f t="shared" si="9"/>
        <v>0</v>
      </c>
      <c r="F120" s="19"/>
      <c r="G120" s="19"/>
      <c r="H120" s="19"/>
      <c r="I120" s="19"/>
      <c r="J120" s="17">
        <f t="shared" si="13"/>
        <v>0</v>
      </c>
      <c r="K120" s="19"/>
      <c r="L120" s="19"/>
      <c r="M120" s="19"/>
      <c r="N120" s="19"/>
      <c r="O120" s="18"/>
      <c r="P120" s="44"/>
      <c r="Q120" s="17">
        <f t="shared" si="11"/>
        <v>0</v>
      </c>
      <c r="R120"/>
      <c r="S120" s="26">
        <v>576491</v>
      </c>
    </row>
    <row r="121" spans="1:18" s="22" customFormat="1" ht="78.75">
      <c r="A121" s="39"/>
      <c r="B121" s="4" t="s">
        <v>122</v>
      </c>
      <c r="C121" s="4"/>
      <c r="D121" s="54" t="s">
        <v>229</v>
      </c>
      <c r="E121" s="18">
        <f>F121+I121</f>
        <v>1507225600</v>
      </c>
      <c r="F121" s="19">
        <v>1507225600</v>
      </c>
      <c r="G121" s="19"/>
      <c r="H121" s="19"/>
      <c r="I121" s="19"/>
      <c r="J121" s="17">
        <f>K121+N121</f>
        <v>0</v>
      </c>
      <c r="K121" s="19"/>
      <c r="L121" s="19"/>
      <c r="M121" s="19"/>
      <c r="N121" s="19"/>
      <c r="O121" s="18"/>
      <c r="P121" s="44"/>
      <c r="Q121" s="17">
        <f t="shared" si="11"/>
        <v>1507225600</v>
      </c>
      <c r="R121" s="2"/>
    </row>
    <row r="122" spans="1:22" s="47" customFormat="1" ht="96" customHeight="1">
      <c r="A122" s="39"/>
      <c r="B122" s="4" t="s">
        <v>123</v>
      </c>
      <c r="C122" s="4"/>
      <c r="D122" s="75" t="s">
        <v>134</v>
      </c>
      <c r="E122" s="18">
        <f>F122+I122</f>
        <v>866681300</v>
      </c>
      <c r="F122" s="19">
        <v>866681300</v>
      </c>
      <c r="G122" s="19"/>
      <c r="H122" s="19"/>
      <c r="I122" s="19"/>
      <c r="J122" s="17">
        <f>K122+N122</f>
        <v>0</v>
      </c>
      <c r="K122" s="19"/>
      <c r="L122" s="19"/>
      <c r="M122" s="19"/>
      <c r="N122" s="19"/>
      <c r="O122" s="18"/>
      <c r="P122" s="44"/>
      <c r="Q122" s="17">
        <f t="shared" si="11"/>
        <v>866681300</v>
      </c>
      <c r="R122" s="2"/>
      <c r="V122" s="47">
        <f>S122+T122+U122</f>
        <v>0</v>
      </c>
    </row>
    <row r="123" spans="1:22" s="24" customFormat="1" ht="197.25" customHeight="1">
      <c r="A123" s="39"/>
      <c r="B123" s="4" t="s">
        <v>124</v>
      </c>
      <c r="C123" s="4"/>
      <c r="D123" s="75" t="s">
        <v>168</v>
      </c>
      <c r="E123" s="18">
        <f aca="true" t="shared" si="23" ref="E123:E134">F123+I123</f>
        <v>55540100</v>
      </c>
      <c r="F123" s="19">
        <v>55540100</v>
      </c>
      <c r="G123" s="19"/>
      <c r="H123" s="19"/>
      <c r="I123" s="19"/>
      <c r="J123" s="17">
        <f t="shared" si="13"/>
        <v>0</v>
      </c>
      <c r="K123" s="19"/>
      <c r="L123" s="19"/>
      <c r="M123" s="19"/>
      <c r="N123" s="19"/>
      <c r="O123" s="18"/>
      <c r="P123" s="44"/>
      <c r="Q123" s="17">
        <f t="shared" si="11"/>
        <v>55540100</v>
      </c>
      <c r="R123" s="2"/>
      <c r="V123" s="24">
        <f>V122-S118</f>
        <v>0</v>
      </c>
    </row>
    <row r="124" spans="1:17" ht="55.5" customHeight="1">
      <c r="A124" s="39"/>
      <c r="B124" s="4" t="s">
        <v>125</v>
      </c>
      <c r="C124" s="4"/>
      <c r="D124" s="75" t="s">
        <v>126</v>
      </c>
      <c r="E124" s="18">
        <f t="shared" si="23"/>
        <v>40047200</v>
      </c>
      <c r="F124" s="19">
        <v>40047200</v>
      </c>
      <c r="G124" s="19"/>
      <c r="H124" s="19"/>
      <c r="I124" s="19"/>
      <c r="J124" s="17">
        <f t="shared" si="13"/>
        <v>0</v>
      </c>
      <c r="K124" s="19"/>
      <c r="L124" s="19"/>
      <c r="M124" s="19"/>
      <c r="N124" s="19"/>
      <c r="O124" s="18"/>
      <c r="P124" s="44"/>
      <c r="Q124" s="17">
        <f t="shared" si="11"/>
        <v>40047200</v>
      </c>
    </row>
    <row r="125" spans="1:18" s="29" customFormat="1" ht="51.75" customHeight="1" hidden="1">
      <c r="A125" s="39"/>
      <c r="B125" s="4" t="s">
        <v>127</v>
      </c>
      <c r="C125" s="4"/>
      <c r="D125" s="72" t="s">
        <v>153</v>
      </c>
      <c r="E125" s="18">
        <f t="shared" si="23"/>
        <v>0</v>
      </c>
      <c r="F125" s="74"/>
      <c r="G125" s="19"/>
      <c r="H125" s="17"/>
      <c r="I125" s="17"/>
      <c r="J125" s="17">
        <f t="shared" si="13"/>
        <v>0</v>
      </c>
      <c r="K125" s="19"/>
      <c r="L125" s="19"/>
      <c r="M125" s="17"/>
      <c r="N125" s="19"/>
      <c r="O125" s="18"/>
      <c r="P125" s="45">
        <f>O125-N125</f>
        <v>0</v>
      </c>
      <c r="Q125" s="17">
        <f t="shared" si="11"/>
        <v>0</v>
      </c>
      <c r="R125" s="2"/>
    </row>
    <row r="126" spans="1:17" ht="88.5" customHeight="1" hidden="1">
      <c r="A126" s="39"/>
      <c r="B126" s="4" t="s">
        <v>127</v>
      </c>
      <c r="C126" s="4"/>
      <c r="D126" s="72" t="s">
        <v>204</v>
      </c>
      <c r="E126" s="18">
        <f t="shared" si="23"/>
        <v>0</v>
      </c>
      <c r="F126" s="19"/>
      <c r="G126" s="19"/>
      <c r="H126" s="17"/>
      <c r="I126" s="17"/>
      <c r="J126" s="17"/>
      <c r="K126" s="19"/>
      <c r="L126" s="19"/>
      <c r="M126" s="17">
        <f>L126-K126</f>
        <v>0</v>
      </c>
      <c r="N126" s="19"/>
      <c r="O126" s="18"/>
      <c r="P126" s="45">
        <f>O126-N126</f>
        <v>0</v>
      </c>
      <c r="Q126" s="17">
        <f t="shared" si="11"/>
        <v>0</v>
      </c>
    </row>
    <row r="127" spans="1:17" ht="95.25" customHeight="1">
      <c r="A127" s="39"/>
      <c r="B127" s="4" t="s">
        <v>128</v>
      </c>
      <c r="C127" s="4"/>
      <c r="D127" s="54" t="s">
        <v>145</v>
      </c>
      <c r="E127" s="18">
        <f t="shared" si="23"/>
        <v>14321900</v>
      </c>
      <c r="F127" s="19">
        <v>14321900</v>
      </c>
      <c r="G127" s="19"/>
      <c r="H127" s="19"/>
      <c r="I127" s="19"/>
      <c r="J127" s="17">
        <f t="shared" si="13"/>
        <v>0</v>
      </c>
      <c r="K127" s="19"/>
      <c r="L127" s="19"/>
      <c r="M127" s="19"/>
      <c r="N127" s="19"/>
      <c r="O127" s="18"/>
      <c r="P127" s="44"/>
      <c r="Q127" s="17">
        <f t="shared" si="11"/>
        <v>14321900</v>
      </c>
    </row>
    <row r="128" spans="1:18" s="48" customFormat="1" ht="15" customHeight="1">
      <c r="A128" s="39"/>
      <c r="B128" s="27" t="s">
        <v>129</v>
      </c>
      <c r="C128" s="27"/>
      <c r="D128" s="55" t="s">
        <v>130</v>
      </c>
      <c r="E128" s="18">
        <f t="shared" si="23"/>
        <v>2344562</v>
      </c>
      <c r="F128" s="19">
        <v>2344562</v>
      </c>
      <c r="G128" s="19"/>
      <c r="H128" s="17"/>
      <c r="I128" s="17"/>
      <c r="J128" s="17">
        <f t="shared" si="13"/>
        <v>0</v>
      </c>
      <c r="K128" s="19"/>
      <c r="L128" s="19"/>
      <c r="M128" s="19"/>
      <c r="N128" s="19"/>
      <c r="O128" s="19"/>
      <c r="P128" s="44">
        <v>2078600</v>
      </c>
      <c r="Q128" s="17">
        <f t="shared" si="11"/>
        <v>2344562</v>
      </c>
      <c r="R128" s="15">
        <v>41285200</v>
      </c>
    </row>
    <row r="129" spans="1:18" s="35" customFormat="1" ht="40.5" customHeight="1" hidden="1">
      <c r="A129" s="39"/>
      <c r="B129" s="1" t="s">
        <v>131</v>
      </c>
      <c r="C129" s="1"/>
      <c r="D129" s="76" t="s">
        <v>207</v>
      </c>
      <c r="E129" s="18">
        <f t="shared" si="23"/>
        <v>0</v>
      </c>
      <c r="F129" s="19"/>
      <c r="G129" s="19"/>
      <c r="H129" s="19"/>
      <c r="I129" s="19"/>
      <c r="J129" s="17">
        <f t="shared" si="13"/>
        <v>0</v>
      </c>
      <c r="K129" s="19"/>
      <c r="L129" s="19"/>
      <c r="M129" s="19"/>
      <c r="N129" s="81"/>
      <c r="O129" s="18"/>
      <c r="P129" s="44"/>
      <c r="Q129" s="17">
        <f t="shared" si="11"/>
        <v>0</v>
      </c>
      <c r="R129" s="2"/>
    </row>
    <row r="130" spans="1:18" s="37" customFormat="1" ht="38.25" customHeight="1" hidden="1">
      <c r="A130" s="39"/>
      <c r="B130" s="4" t="s">
        <v>205</v>
      </c>
      <c r="C130" s="4"/>
      <c r="D130" s="75" t="s">
        <v>206</v>
      </c>
      <c r="E130" s="18">
        <f t="shared" si="23"/>
        <v>0</v>
      </c>
      <c r="F130" s="19"/>
      <c r="G130" s="19"/>
      <c r="H130" s="19"/>
      <c r="I130" s="19"/>
      <c r="J130" s="17">
        <f>K130+N130</f>
        <v>0</v>
      </c>
      <c r="K130" s="19"/>
      <c r="L130" s="19"/>
      <c r="M130" s="19"/>
      <c r="N130" s="19"/>
      <c r="O130" s="19"/>
      <c r="P130" s="44"/>
      <c r="Q130" s="17">
        <f t="shared" si="11"/>
        <v>0</v>
      </c>
      <c r="R130" s="2"/>
    </row>
    <row r="131" spans="1:17" ht="20.25" customHeight="1">
      <c r="A131" s="39"/>
      <c r="B131" s="4" t="s">
        <v>167</v>
      </c>
      <c r="C131" s="4"/>
      <c r="D131" s="67" t="s">
        <v>137</v>
      </c>
      <c r="E131" s="20">
        <f>E132</f>
        <v>29541138</v>
      </c>
      <c r="F131" s="20">
        <f aca="true" t="shared" si="24" ref="F131:P131">F132</f>
        <v>29541138</v>
      </c>
      <c r="G131" s="20">
        <f t="shared" si="24"/>
        <v>0</v>
      </c>
      <c r="H131" s="20">
        <f t="shared" si="24"/>
        <v>0</v>
      </c>
      <c r="I131" s="20">
        <f t="shared" si="24"/>
        <v>0</v>
      </c>
      <c r="J131" s="20">
        <f t="shared" si="24"/>
        <v>0</v>
      </c>
      <c r="K131" s="20">
        <f t="shared" si="24"/>
        <v>0</v>
      </c>
      <c r="L131" s="20">
        <f t="shared" si="24"/>
        <v>0</v>
      </c>
      <c r="M131" s="20">
        <f t="shared" si="24"/>
        <v>0</v>
      </c>
      <c r="N131" s="20">
        <f t="shared" si="24"/>
        <v>0</v>
      </c>
      <c r="O131" s="20">
        <f t="shared" si="24"/>
        <v>0</v>
      </c>
      <c r="P131" s="46">
        <f t="shared" si="24"/>
        <v>0</v>
      </c>
      <c r="Q131" s="17">
        <f t="shared" si="11"/>
        <v>29541138</v>
      </c>
    </row>
    <row r="132" spans="1:18" s="13" customFormat="1" ht="18" customHeight="1">
      <c r="A132" s="39"/>
      <c r="B132" s="4" t="s">
        <v>138</v>
      </c>
      <c r="C132" s="4"/>
      <c r="D132" s="77" t="s">
        <v>139</v>
      </c>
      <c r="E132" s="18">
        <f t="shared" si="23"/>
        <v>29541138</v>
      </c>
      <c r="F132" s="62">
        <f>29241138+300000</f>
        <v>29541138</v>
      </c>
      <c r="G132" s="19"/>
      <c r="H132" s="19"/>
      <c r="I132" s="19"/>
      <c r="J132" s="17">
        <f>K132+N132</f>
        <v>0</v>
      </c>
      <c r="K132" s="19"/>
      <c r="L132" s="19"/>
      <c r="M132" s="19"/>
      <c r="N132" s="19"/>
      <c r="O132" s="18"/>
      <c r="P132" s="44"/>
      <c r="Q132" s="17">
        <f t="shared" si="11"/>
        <v>29541138</v>
      </c>
      <c r="R132" s="2"/>
    </row>
    <row r="133" spans="1:18" ht="28.5" customHeight="1" hidden="1">
      <c r="A133" s="39"/>
      <c r="B133" s="5">
        <v>73</v>
      </c>
      <c r="C133" s="5"/>
      <c r="D133" s="51" t="s">
        <v>177</v>
      </c>
      <c r="E133" s="20">
        <f>+E134</f>
        <v>0</v>
      </c>
      <c r="F133" s="20">
        <f aca="true" t="shared" si="25" ref="F133:R133">+F134</f>
        <v>0</v>
      </c>
      <c r="G133" s="20">
        <f t="shared" si="25"/>
        <v>0</v>
      </c>
      <c r="H133" s="20">
        <f t="shared" si="25"/>
        <v>0</v>
      </c>
      <c r="I133" s="20">
        <f t="shared" si="25"/>
        <v>0</v>
      </c>
      <c r="J133" s="20">
        <f t="shared" si="25"/>
        <v>0</v>
      </c>
      <c r="K133" s="20">
        <f t="shared" si="25"/>
        <v>0</v>
      </c>
      <c r="L133" s="20">
        <f t="shared" si="25"/>
        <v>0</v>
      </c>
      <c r="M133" s="20">
        <f t="shared" si="25"/>
        <v>0</v>
      </c>
      <c r="N133" s="20">
        <f t="shared" si="25"/>
        <v>0</v>
      </c>
      <c r="O133" s="20">
        <f t="shared" si="25"/>
        <v>0</v>
      </c>
      <c r="P133" s="46">
        <f t="shared" si="25"/>
        <v>0</v>
      </c>
      <c r="Q133" s="17">
        <f t="shared" si="11"/>
        <v>0</v>
      </c>
      <c r="R133" s="20">
        <f t="shared" si="25"/>
        <v>0</v>
      </c>
    </row>
    <row r="134" spans="1:18" s="24" customFormat="1" ht="24.75" customHeight="1" hidden="1">
      <c r="A134" s="39"/>
      <c r="B134" s="8">
        <v>250403</v>
      </c>
      <c r="C134" s="8"/>
      <c r="D134" s="53" t="s">
        <v>146</v>
      </c>
      <c r="E134" s="18">
        <f t="shared" si="23"/>
        <v>0</v>
      </c>
      <c r="F134" s="19"/>
      <c r="G134" s="20"/>
      <c r="H134" s="20"/>
      <c r="I134" s="20"/>
      <c r="J134" s="17">
        <f>K134+N134</f>
        <v>0</v>
      </c>
      <c r="K134" s="20"/>
      <c r="L134" s="20"/>
      <c r="M134" s="20"/>
      <c r="N134" s="20"/>
      <c r="O134" s="18"/>
      <c r="P134" s="46"/>
      <c r="Q134" s="17">
        <f t="shared" si="11"/>
        <v>0</v>
      </c>
      <c r="R134" s="2"/>
    </row>
    <row r="135" spans="1:19" s="13" customFormat="1" ht="21" customHeight="1">
      <c r="A135" s="39"/>
      <c r="B135" s="78"/>
      <c r="C135" s="78"/>
      <c r="D135" s="79" t="s">
        <v>141</v>
      </c>
      <c r="E135" s="20">
        <f>E133+E118+E107+E103+E91+E86+E82+E74+E52+E18+E14+E9+E116+E89+E105+E35+E110</f>
        <v>3881318700</v>
      </c>
      <c r="F135" s="20">
        <f aca="true" t="shared" si="26" ref="F135:P135">F133+F118+F107+F103+F91+F86+F82+F74+F52+F18+F14+F9+F116+F89+F105+F35+F110</f>
        <v>3881318700</v>
      </c>
      <c r="G135" s="20">
        <f t="shared" si="26"/>
        <v>565262300</v>
      </c>
      <c r="H135" s="20">
        <f t="shared" si="26"/>
        <v>118884090</v>
      </c>
      <c r="I135" s="20">
        <f t="shared" si="26"/>
        <v>0</v>
      </c>
      <c r="J135" s="20">
        <f t="shared" si="26"/>
        <v>139482875</v>
      </c>
      <c r="K135" s="20">
        <f t="shared" si="26"/>
        <v>131863295</v>
      </c>
      <c r="L135" s="20">
        <f t="shared" si="26"/>
        <v>21715400</v>
      </c>
      <c r="M135" s="20">
        <f t="shared" si="26"/>
        <v>5535732</v>
      </c>
      <c r="N135" s="20">
        <f t="shared" si="26"/>
        <v>7619580</v>
      </c>
      <c r="O135" s="20">
        <f t="shared" si="26"/>
        <v>911000</v>
      </c>
      <c r="P135" s="46">
        <f t="shared" si="26"/>
        <v>39770600</v>
      </c>
      <c r="Q135" s="17">
        <f t="shared" si="11"/>
        <v>4020801575</v>
      </c>
      <c r="R135" s="20">
        <f>R133+R118+R107+R103+R91+R86+R82+R74+R52+R18+R14+R9+R116+R89+R105+R35</f>
        <v>1678412150</v>
      </c>
      <c r="S135" s="58">
        <f>E135+J135</f>
        <v>4020801575</v>
      </c>
    </row>
    <row r="136" spans="2:17" ht="12.75">
      <c r="B136" s="13"/>
      <c r="C136" s="13"/>
      <c r="D136" s="40"/>
      <c r="E136" s="41">
        <f>E9+E14+E18+E35+E52+E74+E82+E91+E107+E110+E118</f>
        <v>3881318700</v>
      </c>
      <c r="F136" s="41">
        <f aca="true" t="shared" si="27" ref="F136:Q136">F9+F14+F18+F35+F52+F74+F82+F91+F107+F110+F118</f>
        <v>3881318700</v>
      </c>
      <c r="G136" s="41">
        <f t="shared" si="27"/>
        <v>565262300</v>
      </c>
      <c r="H136" s="41">
        <f t="shared" si="27"/>
        <v>118884090</v>
      </c>
      <c r="I136" s="41">
        <f t="shared" si="27"/>
        <v>0</v>
      </c>
      <c r="J136" s="41">
        <f t="shared" si="27"/>
        <v>139482875</v>
      </c>
      <c r="K136" s="41">
        <f t="shared" si="27"/>
        <v>131863295</v>
      </c>
      <c r="L136" s="41">
        <f t="shared" si="27"/>
        <v>21715400</v>
      </c>
      <c r="M136" s="41">
        <f t="shared" si="27"/>
        <v>5535732</v>
      </c>
      <c r="N136" s="41">
        <f t="shared" si="27"/>
        <v>7619580</v>
      </c>
      <c r="O136" s="41">
        <f t="shared" si="27"/>
        <v>911000</v>
      </c>
      <c r="P136" s="41">
        <f t="shared" si="27"/>
        <v>39770600</v>
      </c>
      <c r="Q136" s="41">
        <f t="shared" si="27"/>
        <v>4020801575</v>
      </c>
    </row>
    <row r="137" spans="4:17" ht="15" customHeight="1">
      <c r="D137" s="40"/>
      <c r="E137" s="41"/>
      <c r="F137" s="41"/>
      <c r="G137" s="41"/>
      <c r="H137" s="41"/>
      <c r="I137" s="41"/>
      <c r="J137" s="41">
        <f>J135-O135</f>
        <v>138571875</v>
      </c>
      <c r="K137" s="41"/>
      <c r="L137" s="41"/>
      <c r="M137" s="41"/>
      <c r="N137" s="41"/>
      <c r="O137" s="41"/>
      <c r="P137" s="41"/>
      <c r="Q137" s="41"/>
    </row>
    <row r="138" spans="4:17" ht="12.75">
      <c r="D138" s="2" t="s">
        <v>209</v>
      </c>
      <c r="E138" s="56">
        <f>'[1]дод.1'!$D$78</f>
        <v>3882529700</v>
      </c>
      <c r="F138" s="56"/>
      <c r="G138" s="56"/>
      <c r="H138" s="56"/>
      <c r="I138" s="56"/>
      <c r="J138" s="56">
        <f>'[1]дод.1'!$E$78</f>
        <v>138571875</v>
      </c>
      <c r="K138" s="56"/>
      <c r="L138" s="56"/>
      <c r="M138" s="56"/>
      <c r="N138" s="56"/>
      <c r="O138" s="56"/>
      <c r="P138" s="56"/>
      <c r="Q138" s="56">
        <f>E138+J138</f>
        <v>4021101575</v>
      </c>
    </row>
    <row r="139" spans="4:17" ht="12.75">
      <c r="D139" s="2" t="s">
        <v>233</v>
      </c>
      <c r="E139" s="63"/>
      <c r="F139" s="63"/>
      <c r="G139" s="63"/>
      <c r="H139" s="63"/>
      <c r="I139" s="63"/>
      <c r="J139" s="63"/>
      <c r="K139" s="64"/>
      <c r="L139" s="64"/>
      <c r="M139" s="64"/>
      <c r="N139" s="64"/>
      <c r="O139" s="64"/>
      <c r="P139" s="64"/>
      <c r="Q139" s="64">
        <f aca="true" t="shared" si="28" ref="Q139:Q145">E139+J139</f>
        <v>0</v>
      </c>
    </row>
    <row r="140" spans="4:17" ht="12.75">
      <c r="D140" s="2" t="s">
        <v>210</v>
      </c>
      <c r="E140" s="63">
        <f>'[2]dod5'!$P$27</f>
        <v>300000</v>
      </c>
      <c r="F140" s="63"/>
      <c r="G140" s="63"/>
      <c r="H140" s="63"/>
      <c r="I140" s="63"/>
      <c r="J140" s="63"/>
      <c r="K140" s="64"/>
      <c r="L140" s="64"/>
      <c r="M140" s="64"/>
      <c r="N140" s="64"/>
      <c r="O140" s="64"/>
      <c r="P140" s="64"/>
      <c r="Q140" s="64">
        <f t="shared" si="28"/>
        <v>300000</v>
      </c>
    </row>
    <row r="141" spans="4:17" ht="12.75">
      <c r="D141" s="42" t="s">
        <v>211</v>
      </c>
      <c r="E141" s="63">
        <f>'[3]dod4'!$D$13</f>
        <v>-911000</v>
      </c>
      <c r="F141" s="63"/>
      <c r="G141" s="63"/>
      <c r="H141" s="63"/>
      <c r="I141" s="63"/>
      <c r="J141" s="63">
        <f>'[3]dod4'!$E$9</f>
        <v>911000</v>
      </c>
      <c r="K141" s="65"/>
      <c r="L141" s="64"/>
      <c r="M141" s="64"/>
      <c r="N141" s="64"/>
      <c r="O141" s="64"/>
      <c r="P141" s="64"/>
      <c r="Q141" s="64"/>
    </row>
    <row r="142" spans="4:17" ht="12.75">
      <c r="D142" s="42" t="s">
        <v>212</v>
      </c>
      <c r="E142" s="56"/>
      <c r="F142" s="56"/>
      <c r="G142" s="63"/>
      <c r="H142" s="63"/>
      <c r="I142" s="63"/>
      <c r="J142" s="63"/>
      <c r="K142" s="64"/>
      <c r="L142" s="64"/>
      <c r="M142" s="64"/>
      <c r="N142" s="64"/>
      <c r="O142" s="64"/>
      <c r="P142" s="64"/>
      <c r="Q142" s="66"/>
    </row>
    <row r="143" spans="4:17" ht="12.75">
      <c r="D143" s="42" t="s">
        <v>213</v>
      </c>
      <c r="E143" s="63"/>
      <c r="F143" s="63"/>
      <c r="G143" s="63"/>
      <c r="H143" s="63"/>
      <c r="I143" s="63"/>
      <c r="J143" s="63"/>
      <c r="K143" s="64"/>
      <c r="L143" s="64"/>
      <c r="M143" s="64"/>
      <c r="N143" s="64"/>
      <c r="O143" s="64"/>
      <c r="P143" s="64"/>
      <c r="Q143" s="64">
        <f t="shared" si="28"/>
        <v>0</v>
      </c>
    </row>
    <row r="144" spans="4:17" ht="12.75">
      <c r="D144" s="42" t="s">
        <v>10</v>
      </c>
      <c r="E144" s="63">
        <f>E135</f>
        <v>3881318700</v>
      </c>
      <c r="F144" s="63"/>
      <c r="G144" s="63"/>
      <c r="H144" s="63"/>
      <c r="I144" s="63"/>
      <c r="J144" s="63">
        <f>J135</f>
        <v>139482875</v>
      </c>
      <c r="K144" s="64"/>
      <c r="L144" s="64"/>
      <c r="M144" s="64"/>
      <c r="N144" s="64"/>
      <c r="O144" s="64"/>
      <c r="P144" s="64"/>
      <c r="Q144" s="64">
        <f t="shared" si="28"/>
        <v>4020801575</v>
      </c>
    </row>
    <row r="145" spans="4:17" ht="12.75">
      <c r="D145" s="42" t="s">
        <v>212</v>
      </c>
      <c r="E145" s="63">
        <f>(E138+E139)-E140+E141-E144</f>
        <v>0</v>
      </c>
      <c r="F145" s="63">
        <f>(F138+F139)-F140-F141-F144</f>
        <v>0</v>
      </c>
      <c r="G145" s="63">
        <f>(G138+G139)-G140-G141-G144</f>
        <v>0</v>
      </c>
      <c r="H145" s="63">
        <f>(H138+H139)-H140-H141-H144</f>
        <v>0</v>
      </c>
      <c r="I145" s="63">
        <f>(I138+I139)-I140-I141-I144</f>
        <v>0</v>
      </c>
      <c r="J145" s="63">
        <f>J138+J141-J144</f>
        <v>0</v>
      </c>
      <c r="K145" s="64"/>
      <c r="L145" s="64"/>
      <c r="M145" s="64"/>
      <c r="N145" s="64"/>
      <c r="O145" s="64"/>
      <c r="P145" s="64"/>
      <c r="Q145" s="64">
        <f t="shared" si="28"/>
        <v>0</v>
      </c>
    </row>
  </sheetData>
  <sheetProtection/>
  <mergeCells count="23">
    <mergeCell ref="M1:Q1"/>
    <mergeCell ref="B3:T3"/>
    <mergeCell ref="C5:C8"/>
    <mergeCell ref="E6:E8"/>
    <mergeCell ref="M7:M8"/>
    <mergeCell ref="O7:O8"/>
    <mergeCell ref="L6:M6"/>
    <mergeCell ref="G7:G8"/>
    <mergeCell ref="J6:J8"/>
    <mergeCell ref="N6:N8"/>
    <mergeCell ref="Q5:Q8"/>
    <mergeCell ref="P6:P7"/>
    <mergeCell ref="L7:L8"/>
    <mergeCell ref="J5:P5"/>
    <mergeCell ref="K6:K8"/>
    <mergeCell ref="A5:A8"/>
    <mergeCell ref="E5:I5"/>
    <mergeCell ref="F6:F8"/>
    <mergeCell ref="I6:I8"/>
    <mergeCell ref="B5:B7"/>
    <mergeCell ref="D5:D7"/>
    <mergeCell ref="H7:H8"/>
    <mergeCell ref="G6:H6"/>
  </mergeCells>
  <printOptions horizontalCentered="1"/>
  <pageMargins left="0.1968503937007874" right="0.1968503937007874" top="0.3937007874015748" bottom="0.3937007874015748" header="0.3937007874015748" footer="0.1968503937007874"/>
  <pageSetup fitToHeight="6" fitToWidth="1" horizontalDpi="600" verticalDpi="600" orientation="landscape" paperSize="9" scale="68" r:id="rId1"/>
  <rowBreaks count="4" manualBreakCount="4">
    <brk id="29" min="1" max="16" man="1"/>
    <brk id="51" min="1" max="16" man="1"/>
    <brk id="81" min="1" max="16" man="1"/>
    <brk id="12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22gfu2103</cp:lastModifiedBy>
  <cp:lastPrinted>2015-12-08T09:49:45Z</cp:lastPrinted>
  <dcterms:created xsi:type="dcterms:W3CDTF">2010-12-11T08:40:46Z</dcterms:created>
  <dcterms:modified xsi:type="dcterms:W3CDTF">2015-12-08T16:47:32Z</dcterms:modified>
  <cp:category/>
  <cp:version/>
  <cp:contentType/>
  <cp:contentStatus/>
</cp:coreProperties>
</file>